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a263682\Downloads\"/>
    </mc:Choice>
  </mc:AlternateContent>
  <xr:revisionPtr revIDLastSave="0" documentId="13_ncr:1_{2A82FFC5-7E81-4AFF-8C0E-209479D14C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6" i="1" l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Q19" i="1"/>
  <c r="H19" i="1"/>
  <c r="G19" i="1"/>
  <c r="H18" i="1"/>
  <c r="G18" i="1"/>
  <c r="Q17" i="1"/>
  <c r="P17" i="1"/>
  <c r="G17" i="1"/>
  <c r="H17" i="1" s="1"/>
  <c r="Q16" i="1"/>
  <c r="P16" i="1"/>
  <c r="H16" i="1"/>
  <c r="G16" i="1"/>
  <c r="H118" i="1" l="1"/>
  <c r="I12" i="1" s="1"/>
</calcChain>
</file>

<file path=xl/sharedStrings.xml><?xml version="1.0" encoding="utf-8"?>
<sst xmlns="http://schemas.openxmlformats.org/spreadsheetml/2006/main" count="171" uniqueCount="137">
  <si>
    <t>tra il 10% e il 20%</t>
  </si>
  <si>
    <t>tra il 20% e il 30%</t>
  </si>
  <si>
    <t>tra il 30% e il 40%</t>
  </si>
  <si>
    <t>oltre il 40%</t>
  </si>
  <si>
    <t>70 gain</t>
  </si>
  <si>
    <t>Miglior trade Lucid group +49,35%</t>
  </si>
  <si>
    <t>33 loss</t>
  </si>
  <si>
    <t>Peggior Trade Aeffe -35%</t>
  </si>
  <si>
    <t>103 operazioni</t>
  </si>
  <si>
    <t>+3,78%</t>
  </si>
  <si>
    <t>LONG</t>
  </si>
  <si>
    <t>SALDO :</t>
  </si>
  <si>
    <t>SHORT</t>
  </si>
  <si>
    <t>Data In</t>
  </si>
  <si>
    <t>Data out</t>
  </si>
  <si>
    <t>Titolo</t>
  </si>
  <si>
    <t>Long</t>
  </si>
  <si>
    <t>SL</t>
  </si>
  <si>
    <t>Uscita</t>
  </si>
  <si>
    <t>Utile/Perdita</t>
  </si>
  <si>
    <t>% Gain/Loss</t>
  </si>
  <si>
    <t>Data Out</t>
  </si>
  <si>
    <t>Short</t>
  </si>
  <si>
    <t>Piaggio</t>
  </si>
  <si>
    <t>DVD 19/04 0,065 19/01 liq. Metà 3,168 DVD 24/04 0,10 21/07 òiq. Metà 3,494</t>
  </si>
  <si>
    <t>Ferrari</t>
  </si>
  <si>
    <t>18/12 liq. Metà 322,60 + metà 315,9</t>
  </si>
  <si>
    <t>Bff Bank</t>
  </si>
  <si>
    <t>DVD 0,679 19/04 01/02/23 liq. Metà 8,88</t>
  </si>
  <si>
    <t>Stm</t>
  </si>
  <si>
    <t>Stellantis</t>
  </si>
  <si>
    <t>DVD 1,04 19/04/22 DVD 1,34 24/04/23 28/07 liq. Metà 18,492 22/09 liq.metà 18,286</t>
  </si>
  <si>
    <t>Brembo</t>
  </si>
  <si>
    <t>DVD 0,27 24/05 27/02 liq. Metà 14,42</t>
  </si>
  <si>
    <t>Iveco</t>
  </si>
  <si>
    <t>16/02 mezza 8,4 29/03 mezza 6,505 24/02 liq. Metà 8,74 02/08 liq.metà 9,534</t>
  </si>
  <si>
    <t>Rai Wai</t>
  </si>
  <si>
    <t>DVD 0,2436 24/05</t>
  </si>
  <si>
    <t>Azimut</t>
  </si>
  <si>
    <t>DVD 1,3 24/05  18/01 liq. Metà 22,76 22/05/23 DVD 1,30 08/12 liq. Metà 22,47</t>
  </si>
  <si>
    <t>Enel</t>
  </si>
  <si>
    <t>DVD 20/07 0,19 DVD 23/01 0,20</t>
  </si>
  <si>
    <t>Aeffe</t>
  </si>
  <si>
    <t>Amplifon</t>
  </si>
  <si>
    <t>03/05 liq. Metà 35,06 22/05/23 DVD 0,29 14/06 liq.metà 35,34</t>
  </si>
  <si>
    <t>De Longhi</t>
  </si>
  <si>
    <t>11/11 liq. Metà 20,90 27/01 liq. Metà 20,88</t>
  </si>
  <si>
    <t>A2A</t>
  </si>
  <si>
    <t>12/01 liq. Metà 1,391 10/02 liq. Metà 1,388</t>
  </si>
  <si>
    <t>Webuild</t>
  </si>
  <si>
    <t>10/02 liq. Metà 1,725 24/02 liq. Metà 1,724</t>
  </si>
  <si>
    <t>Igd</t>
  </si>
  <si>
    <t>05/05 DVD 0,30</t>
  </si>
  <si>
    <t>Marr</t>
  </si>
  <si>
    <t>Leonardo</t>
  </si>
  <si>
    <t>26/01 liq. Metà 9,70 02/05 liq. Metà 10,695</t>
  </si>
  <si>
    <t>Qualcomm</t>
  </si>
  <si>
    <t>Moderna</t>
  </si>
  <si>
    <t>14/11 liq. Metà 180,60 23/02 metà liq. 145,89</t>
  </si>
  <si>
    <t>Saipem</t>
  </si>
  <si>
    <t>Maire T.</t>
  </si>
  <si>
    <t>24/02 liq. Metà 3,758 17/03 liq. Metà 3,624</t>
  </si>
  <si>
    <t>Amazon</t>
  </si>
  <si>
    <t>02/02/23 liq. Metà 109,76 23/02 metà 93,99</t>
  </si>
  <si>
    <t>Erg</t>
  </si>
  <si>
    <t>Lucid</t>
  </si>
  <si>
    <t>27/01 liq. Metà 12,96 09/03 liq. Metà 8,099</t>
  </si>
  <si>
    <t>Telecom</t>
  </si>
  <si>
    <t>MPS</t>
  </si>
  <si>
    <t xml:space="preserve"> 19/01 liq. Metà 2,018     03/03 liq. Metà 2,41</t>
  </si>
  <si>
    <t>Bca Generali</t>
  </si>
  <si>
    <t>Alphabet A</t>
  </si>
  <si>
    <t>Cementir</t>
  </si>
  <si>
    <t>10/02 liq. Metà 7,97 15/03 liq. Metà 7,76</t>
  </si>
  <si>
    <t>IBM</t>
  </si>
  <si>
    <t>Illimity</t>
  </si>
  <si>
    <t>Tesmec</t>
  </si>
  <si>
    <t>Technogym</t>
  </si>
  <si>
    <t>Tenaris</t>
  </si>
  <si>
    <t>Hera</t>
  </si>
  <si>
    <t>Gvs</t>
  </si>
  <si>
    <t>Eni</t>
  </si>
  <si>
    <t>Nexi</t>
  </si>
  <si>
    <t>Fineco</t>
  </si>
  <si>
    <t>Safilo</t>
  </si>
  <si>
    <t>Credem</t>
  </si>
  <si>
    <t>15/05 DVD 0,33 28/07 liq. Metà 7,74 22/09 liq. Metà 7,85</t>
  </si>
  <si>
    <t>Avio</t>
  </si>
  <si>
    <t>El.En.</t>
  </si>
  <si>
    <t>29/05 DVD 0,22</t>
  </si>
  <si>
    <t>03/08 liq. Metà 129,30 26/09 liq. Metà 127</t>
  </si>
  <si>
    <t>Delivery H.</t>
  </si>
  <si>
    <t>23/05 liq. Metà 36,16 17/07 liq. Metà 39,50</t>
  </si>
  <si>
    <t>Technoprobe</t>
  </si>
  <si>
    <t>Saras</t>
  </si>
  <si>
    <t>Poste</t>
  </si>
  <si>
    <t>VF Corp</t>
  </si>
  <si>
    <t>FRC</t>
  </si>
  <si>
    <t>Intesa</t>
  </si>
  <si>
    <t>Stratec</t>
  </si>
  <si>
    <t>18/05 DVD 0,97</t>
  </si>
  <si>
    <t>Paypal</t>
  </si>
  <si>
    <t>Alibaba</t>
  </si>
  <si>
    <t>02/08 liq. Metà 97,72 02/08 liq. Metà 94,99</t>
  </si>
  <si>
    <t>Ovs</t>
  </si>
  <si>
    <t>12/07 liq. Metà 20,94 17/07 liq. Metà 21,12</t>
  </si>
  <si>
    <t>De longhi</t>
  </si>
  <si>
    <t>31/07 liq. Metà 23,08 15/09 liq. Metà 22,64</t>
  </si>
  <si>
    <t>Acea</t>
  </si>
  <si>
    <t>Anima</t>
  </si>
  <si>
    <t>25/09 liq. Metà 4,00 13/10 liq. Metà 3,964</t>
  </si>
  <si>
    <t>mezza posizione</t>
  </si>
  <si>
    <t>CNHI</t>
  </si>
  <si>
    <t>30/08 liq. Metà 12,465 22/09 liq. Metà 11,61</t>
  </si>
  <si>
    <t>Crocs</t>
  </si>
  <si>
    <t>Trevi</t>
  </si>
  <si>
    <t>Biesse</t>
  </si>
  <si>
    <t>Aquafil</t>
  </si>
  <si>
    <t>Disney</t>
  </si>
  <si>
    <t>B.P.Sondrio</t>
  </si>
  <si>
    <t>03/11 liq. Metà 11,8 29/12 liq. Metà 13,585</t>
  </si>
  <si>
    <t>Enphase</t>
  </si>
  <si>
    <t>13/10 liq. Metà 123,93 19/10 liq. Metà 115,94</t>
  </si>
  <si>
    <t>WBA</t>
  </si>
  <si>
    <t>VFC</t>
  </si>
  <si>
    <t>08/12 liq. Metà 1,901 22/12 liq. Metà 1,834</t>
  </si>
  <si>
    <t>Redelfi</t>
  </si>
  <si>
    <t>03/11 liq. Metà 6,04 29/12 liq. Metà 7,406</t>
  </si>
  <si>
    <t>Moncler</t>
  </si>
  <si>
    <t>01/11 metà 7,348 09/11 metà 7,092 08/12 liq. Metà 7,936 27/12 liq. Metà 8,048</t>
  </si>
  <si>
    <t>Ariston</t>
  </si>
  <si>
    <t>Mercedes</t>
  </si>
  <si>
    <t>08/12 liq. Metà 63,05 14/12 liq. Metà 63,09</t>
  </si>
  <si>
    <t>Campari</t>
  </si>
  <si>
    <t>3ITS</t>
  </si>
  <si>
    <t>Unicredit</t>
  </si>
  <si>
    <r>
      <t xml:space="preserve">MAC Trader - Servizio </t>
    </r>
    <r>
      <rPr>
        <b/>
        <sz val="14"/>
        <color rgb="FFFF0000"/>
        <rFont val="Arial"/>
        <family val="2"/>
      </rPr>
      <t>Premium</t>
    </r>
    <r>
      <rPr>
        <b/>
        <sz val="14"/>
        <color indexed="8"/>
        <rFont val="Arial"/>
      </rPr>
      <t xml:space="preserve"> - Risultati anno 2023
</t>
    </r>
    <r>
      <rPr>
        <b/>
        <u/>
        <sz val="14"/>
        <color indexed="10"/>
        <rFont val="Arial"/>
      </rPr>
      <t>www.mactrader.it/premium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</si>
</sst>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%;&quot;-&quot;0.00%"/>
    <numFmt numFmtId="165" formatCode="dd/mm/yy"/>
    <numFmt numFmtId="166" formatCode="0.00;&quot;-&quot;0.00"/>
  </numFmts>
  <fonts count="8" x14ac:knownFonts="1">
    <font>
      <sz val="10"/>
      <color indexed="8"/>
      <name val="Arial"/>
    </font>
    <font>
      <b/>
      <sz val="14"/>
      <color indexed="8"/>
      <name val="Arial"/>
    </font>
    <font>
      <b/>
      <u/>
      <sz val="14"/>
      <color indexed="10"/>
      <name val="Arial"/>
    </font>
    <font>
      <b/>
      <sz val="10"/>
      <color indexed="8"/>
      <name val="Arial"/>
    </font>
    <font>
      <sz val="11"/>
      <color indexed="8"/>
      <name val="Calibri"/>
    </font>
    <font>
      <sz val="11"/>
      <color indexed="8"/>
      <name val="Arial"/>
    </font>
    <font>
      <b/>
      <sz val="14"/>
      <color rgb="FFFF0000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4"/>
      </bottom>
      <diagonal/>
    </border>
    <border>
      <left style="thin">
        <color indexed="9"/>
      </left>
      <right style="thin">
        <color indexed="9"/>
      </right>
      <top style="thin">
        <color indexed="14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3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/>
    <xf numFmtId="166" fontId="0" fillId="0" borderId="1" xfId="0" applyNumberFormat="1" applyFont="1" applyBorder="1" applyAlignment="1"/>
    <xf numFmtId="164" fontId="0" fillId="0" borderId="1" xfId="0" applyNumberFormat="1" applyFont="1" applyBorder="1" applyAlignment="1"/>
    <xf numFmtId="165" fontId="0" fillId="0" borderId="1" xfId="0" applyNumberFormat="1" applyFont="1" applyBorder="1" applyAlignment="1"/>
    <xf numFmtId="0" fontId="4" fillId="0" borderId="1" xfId="0" applyNumberFormat="1" applyFont="1" applyBorder="1" applyAlignment="1"/>
    <xf numFmtId="49" fontId="4" fillId="0" borderId="1" xfId="0" applyNumberFormat="1" applyFont="1" applyBorder="1" applyAlignment="1"/>
    <xf numFmtId="0" fontId="5" fillId="0" borderId="1" xfId="0" applyNumberFormat="1" applyFont="1" applyBorder="1" applyAlignment="1"/>
    <xf numFmtId="0" fontId="5" fillId="0" borderId="1" xfId="0" applyFont="1" applyBorder="1" applyAlignment="1"/>
    <xf numFmtId="49" fontId="5" fillId="0" borderId="1" xfId="0" applyNumberFormat="1" applyFont="1" applyBorder="1" applyAlignment="1"/>
    <xf numFmtId="0" fontId="0" fillId="0" borderId="1" xfId="0" applyFont="1" applyBorder="1" applyAlignment="1"/>
    <xf numFmtId="0" fontId="3" fillId="0" borderId="1" xfId="0" applyFont="1" applyBorder="1" applyAlignment="1">
      <alignment horizontal="center"/>
    </xf>
    <xf numFmtId="49" fontId="0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49" fontId="0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563C1"/>
      <rgbColor rgb="FFED7D31"/>
      <rgbColor rgb="FFF19E65"/>
      <rgbColor rgb="FFFF0000"/>
      <rgbColor rgb="FFCCCC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ctrader.it/premi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9"/>
  <sheetViews>
    <sheetView showGridLines="0" tabSelected="1" zoomScaleNormal="100" workbookViewId="0">
      <selection sqref="A1:R119"/>
    </sheetView>
  </sheetViews>
  <sheetFormatPr defaultColWidth="8.85546875" defaultRowHeight="12.75" customHeight="1" x14ac:dyDescent="0.2"/>
  <cols>
    <col min="1" max="1" width="15.42578125" style="1" customWidth="1"/>
    <col min="2" max="2" width="19.85546875" style="1" customWidth="1"/>
    <col min="3" max="3" width="20" style="1" customWidth="1"/>
    <col min="4" max="4" width="16.85546875" style="1" customWidth="1"/>
    <col min="5" max="8" width="11.42578125" style="1" customWidth="1"/>
    <col min="9" max="9" width="71.28515625" style="1" customWidth="1"/>
    <col min="10" max="10" width="13.42578125" style="1" customWidth="1"/>
    <col min="11" max="11" width="16.28515625" style="1" customWidth="1"/>
    <col min="12" max="12" width="18.42578125" style="1" customWidth="1"/>
    <col min="13" max="13" width="15.85546875" style="1" customWidth="1"/>
    <col min="14" max="14" width="14.42578125" style="1" customWidth="1"/>
    <col min="15" max="17" width="11.42578125" style="1" customWidth="1"/>
    <col min="18" max="18" width="27.7109375" style="1" customWidth="1"/>
    <col min="19" max="19" width="8.85546875" style="1" customWidth="1"/>
    <col min="20" max="16384" width="8.85546875" style="1"/>
  </cols>
  <sheetData>
    <row r="1" spans="1:18" ht="12.75" customHeight="1" x14ac:dyDescent="0.2">
      <c r="A1" s="2"/>
      <c r="B1" s="3"/>
      <c r="C1" s="4"/>
      <c r="D1" s="2"/>
      <c r="E1" s="2"/>
      <c r="F1" s="2"/>
      <c r="G1" s="2"/>
      <c r="H1" s="2"/>
      <c r="I1" s="2"/>
      <c r="J1" s="2"/>
      <c r="K1" s="3"/>
      <c r="L1" s="4"/>
      <c r="M1" s="2"/>
      <c r="N1" s="2"/>
      <c r="O1" s="2"/>
      <c r="P1" s="2"/>
      <c r="Q1" s="2"/>
      <c r="R1" s="2"/>
    </row>
    <row r="2" spans="1:18" ht="69.599999999999994" customHeight="1" x14ac:dyDescent="0.2">
      <c r="A2" s="31" t="s">
        <v>136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.7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2.75" customHeight="1" x14ac:dyDescent="0.2">
      <c r="A4" s="2"/>
      <c r="B4" s="28" t="s">
        <v>0</v>
      </c>
      <c r="C4" s="28" t="s">
        <v>1</v>
      </c>
      <c r="D4" s="28" t="s">
        <v>2</v>
      </c>
      <c r="E4" s="28" t="s">
        <v>3</v>
      </c>
      <c r="F4" s="2"/>
      <c r="G4" s="2"/>
      <c r="H4" s="2"/>
      <c r="I4" s="23"/>
      <c r="J4" s="22"/>
      <c r="K4" s="22"/>
      <c r="L4" s="22"/>
      <c r="M4" s="22"/>
      <c r="N4" s="22"/>
      <c r="O4" s="22"/>
      <c r="P4" s="22"/>
      <c r="Q4" s="22"/>
      <c r="R4" s="22"/>
    </row>
    <row r="5" spans="1:18" ht="12.75" customHeight="1" x14ac:dyDescent="0.2">
      <c r="A5" s="7" t="s">
        <v>4</v>
      </c>
      <c r="B5" s="9">
        <v>12</v>
      </c>
      <c r="C5" s="9">
        <v>7</v>
      </c>
      <c r="D5" s="9">
        <v>1</v>
      </c>
      <c r="E5" s="9">
        <v>2</v>
      </c>
      <c r="F5" s="24" t="s">
        <v>5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2.75" customHeight="1" x14ac:dyDescent="0.2">
      <c r="A6" s="7" t="s">
        <v>6</v>
      </c>
      <c r="B6" s="9">
        <v>9</v>
      </c>
      <c r="C6" s="9">
        <v>2</v>
      </c>
      <c r="D6" s="9">
        <v>1</v>
      </c>
      <c r="E6" s="9">
        <v>0</v>
      </c>
      <c r="F6" s="24" t="s">
        <v>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12.75" customHeight="1" x14ac:dyDescent="0.2">
      <c r="A7" s="7" t="s">
        <v>8</v>
      </c>
      <c r="B7" s="5" t="s">
        <v>9</v>
      </c>
      <c r="C7" s="4"/>
      <c r="D7" s="2"/>
      <c r="E7" s="2"/>
      <c r="F7" s="2"/>
      <c r="G7" s="2"/>
      <c r="H7" s="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2.7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2.75" customHeight="1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2.75" customHeight="1" x14ac:dyDescent="0.2">
      <c r="A10" s="2"/>
      <c r="B10" s="3"/>
      <c r="C10" s="4"/>
      <c r="D10" s="2"/>
      <c r="E10" s="8"/>
      <c r="F10" s="2"/>
      <c r="G10" s="2"/>
      <c r="H10" s="2"/>
      <c r="I10" s="8"/>
      <c r="J10" s="2"/>
      <c r="K10" s="3"/>
      <c r="L10" s="4"/>
      <c r="M10" s="2"/>
      <c r="N10" s="8"/>
      <c r="O10" s="2"/>
      <c r="P10" s="2"/>
      <c r="Q10" s="2"/>
      <c r="R10" s="2"/>
    </row>
    <row r="11" spans="1:18" ht="12.75" customHeight="1" x14ac:dyDescent="0.2">
      <c r="A11" s="25" t="s">
        <v>10</v>
      </c>
      <c r="B11" s="22"/>
      <c r="C11" s="22"/>
      <c r="D11" s="22"/>
      <c r="E11" s="22"/>
      <c r="F11" s="22"/>
      <c r="G11" s="22"/>
      <c r="H11" s="22"/>
      <c r="I11" s="29" t="s">
        <v>11</v>
      </c>
      <c r="J11" s="25" t="s">
        <v>12</v>
      </c>
      <c r="K11" s="22"/>
      <c r="L11" s="22"/>
      <c r="M11" s="22"/>
      <c r="N11" s="22"/>
      <c r="O11" s="22"/>
      <c r="P11" s="22"/>
      <c r="Q11" s="22"/>
      <c r="R11" s="22"/>
    </row>
    <row r="12" spans="1:18" ht="21.2" customHeight="1" x14ac:dyDescent="0.2">
      <c r="A12" s="2"/>
      <c r="B12" s="3"/>
      <c r="C12" s="4"/>
      <c r="D12" s="2"/>
      <c r="E12" s="2"/>
      <c r="F12" s="2"/>
      <c r="G12" s="2"/>
      <c r="H12" s="2"/>
      <c r="I12" s="30">
        <f>SUM(H118+Q19)</f>
        <v>3.8922507365795478</v>
      </c>
      <c r="J12" s="2"/>
      <c r="K12" s="3"/>
      <c r="L12" s="4"/>
      <c r="M12" s="2"/>
      <c r="N12" s="2"/>
      <c r="O12" s="2"/>
      <c r="P12" s="2"/>
      <c r="Q12" s="2"/>
      <c r="R12" s="2"/>
    </row>
    <row r="13" spans="1:18" ht="12.75" customHeight="1" x14ac:dyDescent="0.2">
      <c r="A13" s="2"/>
      <c r="B13" s="3"/>
      <c r="C13" s="4"/>
      <c r="D13" s="2"/>
      <c r="E13" s="2"/>
      <c r="F13" s="2"/>
      <c r="G13" s="2"/>
      <c r="H13" s="2"/>
      <c r="I13" s="2"/>
      <c r="J13" s="2"/>
      <c r="K13" s="3"/>
      <c r="L13" s="4"/>
      <c r="M13" s="2"/>
      <c r="N13" s="2"/>
      <c r="O13" s="2"/>
      <c r="P13" s="2"/>
      <c r="Q13" s="2"/>
      <c r="R13" s="2"/>
    </row>
    <row r="14" spans="1:18" ht="12.75" customHeight="1" x14ac:dyDescent="0.2">
      <c r="A14" s="10" t="s">
        <v>13</v>
      </c>
      <c r="B14" s="10" t="s">
        <v>14</v>
      </c>
      <c r="C14" s="11" t="s">
        <v>15</v>
      </c>
      <c r="D14" s="10" t="s">
        <v>16</v>
      </c>
      <c r="E14" s="10" t="s">
        <v>17</v>
      </c>
      <c r="F14" s="10" t="s">
        <v>18</v>
      </c>
      <c r="G14" s="10" t="s">
        <v>19</v>
      </c>
      <c r="H14" s="10" t="s">
        <v>20</v>
      </c>
      <c r="I14" s="2"/>
      <c r="J14" s="10" t="s">
        <v>13</v>
      </c>
      <c r="K14" s="10" t="s">
        <v>21</v>
      </c>
      <c r="L14" s="11" t="s">
        <v>15</v>
      </c>
      <c r="M14" s="10" t="s">
        <v>22</v>
      </c>
      <c r="N14" s="5" t="s">
        <v>17</v>
      </c>
      <c r="O14" s="10" t="s">
        <v>18</v>
      </c>
      <c r="P14" s="10" t="s">
        <v>19</v>
      </c>
      <c r="Q14" s="10" t="s">
        <v>20</v>
      </c>
      <c r="R14" s="2"/>
    </row>
    <row r="15" spans="1:18" ht="12.75" customHeight="1" x14ac:dyDescent="0.2">
      <c r="A15" s="2"/>
      <c r="B15" s="3"/>
      <c r="C15" s="4"/>
      <c r="D15" s="2"/>
      <c r="E15" s="2"/>
      <c r="F15" s="2"/>
      <c r="G15" s="2"/>
      <c r="H15" s="2"/>
      <c r="I15" s="2"/>
      <c r="J15" s="2"/>
      <c r="K15" s="3"/>
      <c r="L15" s="4"/>
      <c r="M15" s="2"/>
      <c r="N15" s="2"/>
      <c r="O15" s="2"/>
      <c r="P15" s="2"/>
      <c r="Q15" s="2"/>
      <c r="R15" s="2"/>
    </row>
    <row r="16" spans="1:18" ht="12.75" customHeight="1" x14ac:dyDescent="0.25">
      <c r="A16" s="12">
        <v>44504</v>
      </c>
      <c r="B16" s="12">
        <v>45128</v>
      </c>
      <c r="C16" s="6" t="s">
        <v>23</v>
      </c>
      <c r="D16" s="13">
        <v>2.89</v>
      </c>
      <c r="E16" s="13">
        <v>2.81</v>
      </c>
      <c r="F16" s="13">
        <v>3.331</v>
      </c>
      <c r="G16" s="14">
        <f t="shared" ref="G16:G47" si="0">F16-D16</f>
        <v>0.44099999999999984</v>
      </c>
      <c r="H16" s="15">
        <f>(G16+0.065+(0.1/2))/D16</f>
        <v>0.19238754325259508</v>
      </c>
      <c r="I16" s="7" t="s">
        <v>24</v>
      </c>
      <c r="J16" s="16">
        <v>45273</v>
      </c>
      <c r="K16" s="12">
        <v>45278</v>
      </c>
      <c r="L16" s="6" t="s">
        <v>25</v>
      </c>
      <c r="M16" s="17">
        <v>342.8</v>
      </c>
      <c r="N16" s="13">
        <v>347</v>
      </c>
      <c r="O16" s="17">
        <v>318.8</v>
      </c>
      <c r="P16" s="14">
        <f>M16-O16</f>
        <v>24</v>
      </c>
      <c r="Q16" s="15">
        <f>P16/M16</f>
        <v>7.0011668611435235E-2</v>
      </c>
      <c r="R16" s="7" t="s">
        <v>26</v>
      </c>
    </row>
    <row r="17" spans="1:18" ht="12.75" customHeight="1" x14ac:dyDescent="0.2">
      <c r="A17" s="12">
        <v>44508</v>
      </c>
      <c r="B17" s="12">
        <v>45036</v>
      </c>
      <c r="C17" s="6" t="s">
        <v>27</v>
      </c>
      <c r="D17" s="13">
        <v>7.54</v>
      </c>
      <c r="E17" s="13">
        <v>7.5</v>
      </c>
      <c r="F17" s="13">
        <v>9.1199999999999992</v>
      </c>
      <c r="G17" s="14">
        <f t="shared" si="0"/>
        <v>1.5799999999999992</v>
      </c>
      <c r="H17" s="15">
        <f>(G17+0.679)/D17</f>
        <v>0.29960212201591502</v>
      </c>
      <c r="I17" s="7" t="s">
        <v>28</v>
      </c>
      <c r="J17" s="16">
        <v>45278</v>
      </c>
      <c r="K17" s="12">
        <v>45278</v>
      </c>
      <c r="L17" s="6" t="s">
        <v>29</v>
      </c>
      <c r="M17" s="13">
        <v>46.49</v>
      </c>
      <c r="N17" s="13">
        <v>46.6</v>
      </c>
      <c r="O17" s="13">
        <v>45.6</v>
      </c>
      <c r="P17" s="14">
        <f>M17-O17</f>
        <v>0.89000000000000057</v>
      </c>
      <c r="Q17" s="15">
        <f>P17/M17</f>
        <v>1.9143901914390204E-2</v>
      </c>
      <c r="R17" s="2"/>
    </row>
    <row r="18" spans="1:18" ht="12.75" customHeight="1" x14ac:dyDescent="0.2">
      <c r="A18" s="12">
        <v>44571</v>
      </c>
      <c r="B18" s="12">
        <v>45191</v>
      </c>
      <c r="C18" s="6" t="s">
        <v>30</v>
      </c>
      <c r="D18" s="13">
        <v>17.91</v>
      </c>
      <c r="E18" s="13">
        <v>17.5</v>
      </c>
      <c r="F18" s="13">
        <v>18.388999999999999</v>
      </c>
      <c r="G18" s="14">
        <f t="shared" si="0"/>
        <v>0.4789999999999992</v>
      </c>
      <c r="H18" s="15">
        <f>(G18+1.04+1.34)/D18</f>
        <v>0.15963149078726963</v>
      </c>
      <c r="I18" s="7" t="s">
        <v>31</v>
      </c>
      <c r="J18" s="16"/>
      <c r="K18" s="12"/>
      <c r="L18" s="4"/>
      <c r="M18" s="2"/>
      <c r="N18" s="2"/>
      <c r="O18" s="2"/>
      <c r="P18" s="14"/>
      <c r="Q18" s="15"/>
      <c r="R18" s="2"/>
    </row>
    <row r="19" spans="1:18" ht="12.75" customHeight="1" x14ac:dyDescent="0.2">
      <c r="A19" s="12">
        <v>44573</v>
      </c>
      <c r="B19" s="12">
        <v>45035</v>
      </c>
      <c r="C19" s="6" t="s">
        <v>32</v>
      </c>
      <c r="D19" s="13">
        <v>12.65</v>
      </c>
      <c r="E19" s="13">
        <v>12.4</v>
      </c>
      <c r="F19" s="13">
        <v>13.97</v>
      </c>
      <c r="G19" s="14">
        <f t="shared" si="0"/>
        <v>1.3200000000000003</v>
      </c>
      <c r="H19" s="15">
        <f>(G19+0.27)/D19</f>
        <v>0.12569169960474311</v>
      </c>
      <c r="I19" s="7" t="s">
        <v>33</v>
      </c>
      <c r="J19" s="2"/>
      <c r="K19" s="2"/>
      <c r="L19" s="2"/>
      <c r="M19" s="2"/>
      <c r="N19" s="2"/>
      <c r="O19" s="2"/>
      <c r="P19" s="2"/>
      <c r="Q19" s="15">
        <f>SUM(Q16:Q17)</f>
        <v>8.9155570525825442E-2</v>
      </c>
      <c r="R19" s="2"/>
    </row>
    <row r="20" spans="1:18" ht="12.75" customHeight="1" x14ac:dyDescent="0.25">
      <c r="A20" s="12">
        <v>44608</v>
      </c>
      <c r="B20" s="12">
        <v>45140</v>
      </c>
      <c r="C20" s="6" t="s">
        <v>34</v>
      </c>
      <c r="D20" s="13">
        <v>7.4524999999999997</v>
      </c>
      <c r="E20" s="2"/>
      <c r="F20" s="13">
        <v>9.1370000000000005</v>
      </c>
      <c r="G20" s="14">
        <f t="shared" si="0"/>
        <v>1.6845000000000008</v>
      </c>
      <c r="H20" s="15">
        <f>(G20/D20)</f>
        <v>0.22603153304260326</v>
      </c>
      <c r="I20" s="18" t="s">
        <v>35</v>
      </c>
      <c r="J20" s="2"/>
      <c r="K20" s="2"/>
      <c r="L20" s="2"/>
      <c r="M20" s="2"/>
      <c r="N20" s="2"/>
      <c r="O20" s="2"/>
      <c r="P20" s="2"/>
      <c r="Q20" s="2"/>
      <c r="R20" s="2"/>
    </row>
    <row r="21" spans="1:18" ht="12.75" customHeight="1" x14ac:dyDescent="0.2">
      <c r="A21" s="12">
        <v>44641</v>
      </c>
      <c r="B21" s="12">
        <v>45027</v>
      </c>
      <c r="C21" s="6" t="s">
        <v>36</v>
      </c>
      <c r="D21" s="13">
        <v>5.7</v>
      </c>
      <c r="E21" s="13">
        <v>5.5</v>
      </c>
      <c r="F21" s="13">
        <v>5.7</v>
      </c>
      <c r="G21" s="14">
        <f t="shared" si="0"/>
        <v>0</v>
      </c>
      <c r="H21" s="15">
        <f>(G21+0.2436)/D21</f>
        <v>4.2736842105263156E-2</v>
      </c>
      <c r="I21" s="7" t="s">
        <v>37</v>
      </c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2.75" customHeight="1" x14ac:dyDescent="0.2">
      <c r="A22" s="12">
        <v>44648</v>
      </c>
      <c r="B22" s="12">
        <v>45268</v>
      </c>
      <c r="C22" s="6" t="s">
        <v>38</v>
      </c>
      <c r="D22" s="13">
        <v>21.16</v>
      </c>
      <c r="E22" s="13">
        <v>21</v>
      </c>
      <c r="F22" s="13">
        <v>22.614999999999998</v>
      </c>
      <c r="G22" s="14">
        <f t="shared" si="0"/>
        <v>1.4549999999999983</v>
      </c>
      <c r="H22" s="15">
        <f>(G22+1.3+(1.3/2))/D22</f>
        <v>0.16091682419659725</v>
      </c>
      <c r="I22" s="7" t="s">
        <v>39</v>
      </c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2.75" customHeight="1" x14ac:dyDescent="0.2">
      <c r="A23" s="12">
        <v>44662</v>
      </c>
      <c r="B23" s="12">
        <v>45191</v>
      </c>
      <c r="C23" s="6" t="s">
        <v>40</v>
      </c>
      <c r="D23" s="13">
        <v>6.33</v>
      </c>
      <c r="E23" s="13">
        <v>6.2</v>
      </c>
      <c r="F23" s="13">
        <v>6.0449999999999999</v>
      </c>
      <c r="G23" s="14">
        <f t="shared" si="0"/>
        <v>-0.28500000000000014</v>
      </c>
      <c r="H23" s="15">
        <f>(G23+0.19+0.2)/D23</f>
        <v>1.6587677725118464E-2</v>
      </c>
      <c r="I23" s="7" t="s">
        <v>41</v>
      </c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2.75" customHeight="1" x14ac:dyDescent="0.2">
      <c r="A24" s="12">
        <v>44712</v>
      </c>
      <c r="B24" s="12">
        <v>45002</v>
      </c>
      <c r="C24" s="6" t="s">
        <v>42</v>
      </c>
      <c r="D24" s="13">
        <v>1.736</v>
      </c>
      <c r="E24" s="13">
        <v>1.69</v>
      </c>
      <c r="F24" s="13">
        <v>1.1160000000000001</v>
      </c>
      <c r="G24" s="14">
        <f t="shared" si="0"/>
        <v>-0.61999999999999988</v>
      </c>
      <c r="H24" s="15">
        <f>(G24/D24)</f>
        <v>-0.3571428571428571</v>
      </c>
      <c r="I24" s="2"/>
      <c r="J24" s="22"/>
      <c r="K24" s="22"/>
      <c r="L24" s="22"/>
      <c r="M24" s="22"/>
      <c r="N24" s="22"/>
      <c r="O24" s="22"/>
      <c r="P24" s="26"/>
      <c r="Q24" s="26"/>
      <c r="R24" s="22"/>
    </row>
    <row r="25" spans="1:18" ht="12.75" customHeight="1" x14ac:dyDescent="0.2">
      <c r="A25" s="12">
        <v>44712</v>
      </c>
      <c r="B25" s="12">
        <v>45091</v>
      </c>
      <c r="C25" s="6" t="s">
        <v>43</v>
      </c>
      <c r="D25" s="13">
        <v>32.4</v>
      </c>
      <c r="E25" s="13">
        <v>32</v>
      </c>
      <c r="F25" s="13">
        <v>35.200000000000003</v>
      </c>
      <c r="G25" s="14">
        <f t="shared" si="0"/>
        <v>2.8000000000000043</v>
      </c>
      <c r="H25" s="15">
        <f>(G25+(0.29/2))/D25</f>
        <v>9.0895061728395204E-2</v>
      </c>
      <c r="I25" s="7" t="s">
        <v>44</v>
      </c>
      <c r="J25" s="22"/>
      <c r="K25" s="22"/>
      <c r="L25" s="22"/>
      <c r="M25" s="22"/>
      <c r="N25" s="22"/>
      <c r="O25" s="22"/>
      <c r="P25" s="27"/>
      <c r="Q25" s="27"/>
      <c r="R25" s="22"/>
    </row>
    <row r="26" spans="1:18" ht="12.75" customHeight="1" x14ac:dyDescent="0.2">
      <c r="A26" s="12">
        <v>44732</v>
      </c>
      <c r="B26" s="12">
        <v>44953</v>
      </c>
      <c r="C26" s="6" t="s">
        <v>45</v>
      </c>
      <c r="D26" s="13">
        <v>19.36</v>
      </c>
      <c r="E26" s="13">
        <v>19</v>
      </c>
      <c r="F26" s="13">
        <v>20.89</v>
      </c>
      <c r="G26" s="14">
        <f t="shared" si="0"/>
        <v>1.5300000000000011</v>
      </c>
      <c r="H26" s="15">
        <f>(G26/D26)</f>
        <v>7.9028925619834767E-2</v>
      </c>
      <c r="I26" s="7" t="s">
        <v>46</v>
      </c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2.75" customHeight="1" x14ac:dyDescent="0.2">
      <c r="A27" s="12">
        <v>44732</v>
      </c>
      <c r="B27" s="12">
        <v>44967</v>
      </c>
      <c r="C27" s="6" t="s">
        <v>47</v>
      </c>
      <c r="D27" s="13">
        <v>1.298</v>
      </c>
      <c r="E27" s="13">
        <v>1.27</v>
      </c>
      <c r="F27" s="13">
        <v>1.3895</v>
      </c>
      <c r="G27" s="14">
        <f t="shared" si="0"/>
        <v>9.1499999999999915E-2</v>
      </c>
      <c r="H27" s="15">
        <f>(G27/D27)</f>
        <v>7.0493066255778059E-2</v>
      </c>
      <c r="I27" s="7" t="s">
        <v>48</v>
      </c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.75" customHeight="1" x14ac:dyDescent="0.2">
      <c r="A28" s="12">
        <v>44762</v>
      </c>
      <c r="B28" s="12">
        <v>44981</v>
      </c>
      <c r="C28" s="6" t="s">
        <v>49</v>
      </c>
      <c r="D28" s="13">
        <v>1.498</v>
      </c>
      <c r="E28" s="13">
        <v>1.46</v>
      </c>
      <c r="F28" s="13">
        <v>1.7244999999999999</v>
      </c>
      <c r="G28" s="14">
        <f t="shared" si="0"/>
        <v>0.22649999999999992</v>
      </c>
      <c r="H28" s="15">
        <f>(G28/D28)</f>
        <v>0.15120160213618153</v>
      </c>
      <c r="I28" s="7" t="s">
        <v>50</v>
      </c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2.75" customHeight="1" x14ac:dyDescent="0.2">
      <c r="A29" s="12">
        <v>44789</v>
      </c>
      <c r="B29" s="12">
        <v>45145</v>
      </c>
      <c r="C29" s="6" t="s">
        <v>51</v>
      </c>
      <c r="D29" s="13">
        <v>3.8</v>
      </c>
      <c r="E29" s="13">
        <v>3.6</v>
      </c>
      <c r="F29" s="13">
        <v>2.3849999999999998</v>
      </c>
      <c r="G29" s="14">
        <f t="shared" si="0"/>
        <v>-1.415</v>
      </c>
      <c r="H29" s="15">
        <f>(G29+0.3)/D29</f>
        <v>-0.29342105263157897</v>
      </c>
      <c r="I29" s="7" t="s">
        <v>52</v>
      </c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2.75" customHeight="1" x14ac:dyDescent="0.2">
      <c r="A30" s="12">
        <v>44797</v>
      </c>
      <c r="B30" s="12">
        <v>44965</v>
      </c>
      <c r="C30" s="6" t="s">
        <v>53</v>
      </c>
      <c r="D30" s="13">
        <v>12.1</v>
      </c>
      <c r="E30" s="13">
        <v>11.94</v>
      </c>
      <c r="F30" s="13">
        <v>12.02</v>
      </c>
      <c r="G30" s="14">
        <f t="shared" si="0"/>
        <v>-8.0000000000000071E-2</v>
      </c>
      <c r="H30" s="15">
        <f t="shared" ref="H30:H60" si="1">(G30/D30)</f>
        <v>-6.6115702479338902E-3</v>
      </c>
      <c r="I30" s="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2.75" customHeight="1" x14ac:dyDescent="0.2">
      <c r="A31" s="12">
        <v>44810</v>
      </c>
      <c r="B31" s="12">
        <v>45048</v>
      </c>
      <c r="C31" s="6" t="s">
        <v>54</v>
      </c>
      <c r="D31" s="13">
        <v>7.82</v>
      </c>
      <c r="E31" s="13">
        <v>7.77</v>
      </c>
      <c r="F31" s="13">
        <v>10.1975</v>
      </c>
      <c r="G31" s="14">
        <f t="shared" si="0"/>
        <v>2.3774999999999995</v>
      </c>
      <c r="H31" s="15">
        <f t="shared" si="1"/>
        <v>0.30402813299232728</v>
      </c>
      <c r="I31" s="7" t="s">
        <v>55</v>
      </c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2.75" customHeight="1" x14ac:dyDescent="0.2">
      <c r="A32" s="12">
        <v>44826</v>
      </c>
      <c r="B32" s="12">
        <v>44959</v>
      </c>
      <c r="C32" s="6" t="s">
        <v>56</v>
      </c>
      <c r="D32" s="13">
        <v>124.31</v>
      </c>
      <c r="E32" s="13">
        <v>122.8</v>
      </c>
      <c r="F32" s="13">
        <v>136.63999999999999</v>
      </c>
      <c r="G32" s="14">
        <f t="shared" si="0"/>
        <v>12.329999999999984</v>
      </c>
      <c r="H32" s="15">
        <f t="shared" si="1"/>
        <v>9.9187515083259459E-2</v>
      </c>
      <c r="I32" s="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2.75" customHeight="1" x14ac:dyDescent="0.2">
      <c r="A33" s="12">
        <v>44833</v>
      </c>
      <c r="B33" s="12">
        <v>44980</v>
      </c>
      <c r="C33" s="6" t="s">
        <v>57</v>
      </c>
      <c r="D33" s="13">
        <v>116.11</v>
      </c>
      <c r="E33" s="13">
        <v>114</v>
      </c>
      <c r="F33" s="13">
        <v>163.245</v>
      </c>
      <c r="G33" s="14">
        <f t="shared" si="0"/>
        <v>47.135000000000005</v>
      </c>
      <c r="H33" s="15">
        <f t="shared" si="1"/>
        <v>0.4059512531220395</v>
      </c>
      <c r="I33" s="7" t="s">
        <v>58</v>
      </c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 customHeight="1" x14ac:dyDescent="0.2">
      <c r="A34" s="12">
        <v>44882</v>
      </c>
      <c r="B34" s="12">
        <v>44929</v>
      </c>
      <c r="C34" s="6" t="s">
        <v>59</v>
      </c>
      <c r="D34" s="13">
        <v>1.1359999999999999</v>
      </c>
      <c r="E34" s="13">
        <v>1.1100000000000001</v>
      </c>
      <c r="F34" s="13">
        <v>1.1904999999999999</v>
      </c>
      <c r="G34" s="14">
        <f t="shared" si="0"/>
        <v>5.4499999999999993E-2</v>
      </c>
      <c r="H34" s="15">
        <f t="shared" si="1"/>
        <v>4.7975352112676055E-2</v>
      </c>
      <c r="I34" s="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.75" customHeight="1" x14ac:dyDescent="0.2">
      <c r="A35" s="12">
        <v>44900</v>
      </c>
      <c r="B35" s="12">
        <v>45002</v>
      </c>
      <c r="C35" s="6" t="s">
        <v>60</v>
      </c>
      <c r="D35" s="13">
        <v>3.0579999999999998</v>
      </c>
      <c r="E35" s="13">
        <v>3</v>
      </c>
      <c r="F35" s="13">
        <v>3.6909999999999998</v>
      </c>
      <c r="G35" s="14">
        <f t="shared" si="0"/>
        <v>0.63300000000000001</v>
      </c>
      <c r="H35" s="15">
        <f t="shared" si="1"/>
        <v>0.20699803793328975</v>
      </c>
      <c r="I35" s="7" t="s">
        <v>61</v>
      </c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2.75" customHeight="1" x14ac:dyDescent="0.25">
      <c r="A36" s="12">
        <v>44932</v>
      </c>
      <c r="B36" s="12">
        <v>44980</v>
      </c>
      <c r="C36" s="6" t="s">
        <v>62</v>
      </c>
      <c r="D36" s="17">
        <v>82.11</v>
      </c>
      <c r="E36" s="17">
        <v>80.5</v>
      </c>
      <c r="F36" s="17">
        <v>101.875</v>
      </c>
      <c r="G36" s="14">
        <f t="shared" si="0"/>
        <v>19.765000000000001</v>
      </c>
      <c r="H36" s="15">
        <f t="shared" si="1"/>
        <v>0.24071367677505787</v>
      </c>
      <c r="I36" s="7" t="s">
        <v>63</v>
      </c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2.75" customHeight="1" x14ac:dyDescent="0.25">
      <c r="A37" s="12">
        <v>44936</v>
      </c>
      <c r="B37" s="12">
        <v>44967</v>
      </c>
      <c r="C37" s="6" t="s">
        <v>64</v>
      </c>
      <c r="D37" s="17">
        <v>27.6</v>
      </c>
      <c r="E37" s="17">
        <v>26.6</v>
      </c>
      <c r="F37" s="17">
        <v>28.22</v>
      </c>
      <c r="G37" s="14">
        <f t="shared" si="0"/>
        <v>0.61999999999999744</v>
      </c>
      <c r="H37" s="15">
        <f t="shared" si="1"/>
        <v>2.2463768115941935E-2</v>
      </c>
      <c r="I37" s="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2.75" customHeight="1" x14ac:dyDescent="0.25">
      <c r="A38" s="12">
        <v>44936</v>
      </c>
      <c r="B38" s="12">
        <v>44994</v>
      </c>
      <c r="C38" s="6" t="s">
        <v>65</v>
      </c>
      <c r="D38" s="17">
        <v>7.05</v>
      </c>
      <c r="E38" s="13">
        <v>5.9</v>
      </c>
      <c r="F38" s="17">
        <v>10.529500000000001</v>
      </c>
      <c r="G38" s="14">
        <f t="shared" si="0"/>
        <v>3.4795000000000007</v>
      </c>
      <c r="H38" s="15">
        <f t="shared" si="1"/>
        <v>0.49354609929078025</v>
      </c>
      <c r="I38" s="18" t="s">
        <v>66</v>
      </c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 customHeight="1" x14ac:dyDescent="0.25">
      <c r="A39" s="12">
        <v>44937</v>
      </c>
      <c r="B39" s="12">
        <v>44942</v>
      </c>
      <c r="C39" s="18" t="s">
        <v>59</v>
      </c>
      <c r="D39" s="17">
        <v>1.208</v>
      </c>
      <c r="E39" s="13">
        <v>1.1990000000000001</v>
      </c>
      <c r="F39" s="17">
        <v>1.2350000000000001</v>
      </c>
      <c r="G39" s="14">
        <f t="shared" si="0"/>
        <v>2.7000000000000135E-2</v>
      </c>
      <c r="H39" s="15">
        <f t="shared" si="1"/>
        <v>2.2350993377483558E-2</v>
      </c>
      <c r="I39" s="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2.75" customHeight="1" x14ac:dyDescent="0.2">
      <c r="A40" s="12">
        <v>44938</v>
      </c>
      <c r="B40" s="12">
        <v>45037</v>
      </c>
      <c r="C40" s="6" t="s">
        <v>67</v>
      </c>
      <c r="D40" s="13">
        <v>0.253</v>
      </c>
      <c r="E40" s="13">
        <v>0.23499999999999999</v>
      </c>
      <c r="F40" s="13">
        <v>0.26840000000000003</v>
      </c>
      <c r="G40" s="14">
        <f t="shared" si="0"/>
        <v>1.5400000000000025E-2</v>
      </c>
      <c r="H40" s="15">
        <f t="shared" si="1"/>
        <v>6.0869565217391404E-2</v>
      </c>
      <c r="I40" s="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.75" customHeight="1" x14ac:dyDescent="0.2">
      <c r="A41" s="12">
        <v>44942</v>
      </c>
      <c r="B41" s="12">
        <v>44988</v>
      </c>
      <c r="C41" s="6" t="s">
        <v>68</v>
      </c>
      <c r="D41" s="19">
        <v>2.1139999999999999</v>
      </c>
      <c r="E41" s="19">
        <v>2.0979999999999999</v>
      </c>
      <c r="F41" s="19">
        <v>2.214</v>
      </c>
      <c r="G41" s="14">
        <f t="shared" si="0"/>
        <v>0.10000000000000009</v>
      </c>
      <c r="H41" s="15">
        <f t="shared" si="1"/>
        <v>4.7303689687795691E-2</v>
      </c>
      <c r="I41" s="7" t="s">
        <v>69</v>
      </c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 customHeight="1" x14ac:dyDescent="0.2">
      <c r="A42" s="12">
        <v>44943</v>
      </c>
      <c r="B42" s="12">
        <v>44944</v>
      </c>
      <c r="C42" s="6" t="s">
        <v>59</v>
      </c>
      <c r="D42" s="19">
        <v>1.214</v>
      </c>
      <c r="E42" s="13">
        <v>1.2</v>
      </c>
      <c r="F42" s="19">
        <v>1.2470000000000001</v>
      </c>
      <c r="G42" s="14">
        <f t="shared" si="0"/>
        <v>3.300000000000014E-2</v>
      </c>
      <c r="H42" s="15">
        <f t="shared" si="1"/>
        <v>2.7182866556837017E-2</v>
      </c>
      <c r="I42" s="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2.75" customHeight="1" x14ac:dyDescent="0.2">
      <c r="A43" s="12">
        <v>44945</v>
      </c>
      <c r="B43" s="12">
        <v>44945</v>
      </c>
      <c r="C43" s="6" t="s">
        <v>70</v>
      </c>
      <c r="D43" s="19">
        <v>34.1</v>
      </c>
      <c r="E43" s="13">
        <v>33.799999999999997</v>
      </c>
      <c r="F43" s="19">
        <v>33.54</v>
      </c>
      <c r="G43" s="14">
        <f t="shared" si="0"/>
        <v>-0.56000000000000227</v>
      </c>
      <c r="H43" s="15">
        <f t="shared" si="1"/>
        <v>-1.6422287390029391E-2</v>
      </c>
      <c r="I43" s="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2.75" customHeight="1" x14ac:dyDescent="0.2">
      <c r="A44" s="12">
        <v>44951</v>
      </c>
      <c r="B44" s="12">
        <v>44956</v>
      </c>
      <c r="C44" s="6" t="s">
        <v>71</v>
      </c>
      <c r="D44" s="19">
        <v>94.13</v>
      </c>
      <c r="E44" s="13">
        <v>93</v>
      </c>
      <c r="F44" s="19">
        <v>97.29</v>
      </c>
      <c r="G44" s="14">
        <f t="shared" si="0"/>
        <v>3.1600000000000108</v>
      </c>
      <c r="H44" s="15">
        <f t="shared" si="1"/>
        <v>3.3570593859556047E-2</v>
      </c>
      <c r="I44" s="20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 customHeight="1" x14ac:dyDescent="0.2">
      <c r="A45" s="12">
        <v>44956</v>
      </c>
      <c r="B45" s="12">
        <v>44959</v>
      </c>
      <c r="C45" s="7" t="s">
        <v>72</v>
      </c>
      <c r="D45" s="13">
        <v>7.04</v>
      </c>
      <c r="E45" s="13">
        <v>6.94</v>
      </c>
      <c r="F45" s="13">
        <v>7.4</v>
      </c>
      <c r="G45" s="14">
        <f t="shared" si="0"/>
        <v>0.36000000000000032</v>
      </c>
      <c r="H45" s="15">
        <f t="shared" si="1"/>
        <v>5.1136363636363681E-2</v>
      </c>
      <c r="I45" s="20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2.75" customHeight="1" x14ac:dyDescent="0.2">
      <c r="A46" s="12">
        <v>44964</v>
      </c>
      <c r="B46" s="12">
        <v>45000</v>
      </c>
      <c r="C46" s="7" t="s">
        <v>72</v>
      </c>
      <c r="D46" s="13">
        <v>7.48</v>
      </c>
      <c r="E46" s="13">
        <v>7.4</v>
      </c>
      <c r="F46" s="13">
        <v>7.8650000000000002</v>
      </c>
      <c r="G46" s="14">
        <f t="shared" si="0"/>
        <v>0.38499999999999979</v>
      </c>
      <c r="H46" s="15">
        <f t="shared" si="1"/>
        <v>5.1470588235294087E-2</v>
      </c>
      <c r="I46" s="7" t="s">
        <v>73</v>
      </c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.75" customHeight="1" x14ac:dyDescent="0.2">
      <c r="A47" s="12">
        <v>44965</v>
      </c>
      <c r="B47" s="12">
        <v>44980</v>
      </c>
      <c r="C47" s="6" t="s">
        <v>71</v>
      </c>
      <c r="D47" s="19">
        <v>101.18</v>
      </c>
      <c r="E47" s="13">
        <v>99</v>
      </c>
      <c r="F47" s="19">
        <v>90.09</v>
      </c>
      <c r="G47" s="14">
        <f t="shared" si="0"/>
        <v>-11.090000000000003</v>
      </c>
      <c r="H47" s="15">
        <f t="shared" si="1"/>
        <v>-0.10960664162878042</v>
      </c>
      <c r="I47" s="20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 customHeight="1" x14ac:dyDescent="0.2">
      <c r="A48" s="12">
        <v>44966</v>
      </c>
      <c r="B48" s="12">
        <v>44979</v>
      </c>
      <c r="C48" s="6" t="s">
        <v>74</v>
      </c>
      <c r="D48" s="19">
        <v>135.21</v>
      </c>
      <c r="E48" s="19">
        <v>133.5</v>
      </c>
      <c r="F48" s="19">
        <v>130.75</v>
      </c>
      <c r="G48" s="14">
        <f t="shared" ref="G48:G79" si="2">F48-D48</f>
        <v>-4.460000000000008</v>
      </c>
      <c r="H48" s="15">
        <f t="shared" si="1"/>
        <v>-3.298572590784711E-2</v>
      </c>
      <c r="I48" s="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2.75" customHeight="1" x14ac:dyDescent="0.2">
      <c r="A49" s="12">
        <v>44967</v>
      </c>
      <c r="B49" s="12">
        <v>44967</v>
      </c>
      <c r="C49" s="6" t="s">
        <v>75</v>
      </c>
      <c r="D49" s="19">
        <v>7.1749999999999998</v>
      </c>
      <c r="E49" s="19">
        <v>7.07</v>
      </c>
      <c r="F49" s="19">
        <v>7.19</v>
      </c>
      <c r="G49" s="14">
        <f t="shared" si="2"/>
        <v>1.5000000000000568E-2</v>
      </c>
      <c r="H49" s="15">
        <f t="shared" si="1"/>
        <v>2.0905923344948529E-3</v>
      </c>
      <c r="I49" s="20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2.75" customHeight="1" x14ac:dyDescent="0.2">
      <c r="A50" s="12">
        <v>44970</v>
      </c>
      <c r="B50" s="12">
        <v>44971</v>
      </c>
      <c r="C50" s="6" t="s">
        <v>59</v>
      </c>
      <c r="D50" s="19">
        <v>1.39</v>
      </c>
      <c r="E50" s="19">
        <v>1.3879999999999999</v>
      </c>
      <c r="F50" s="19">
        <v>1.44</v>
      </c>
      <c r="G50" s="14">
        <f t="shared" si="2"/>
        <v>5.0000000000000044E-2</v>
      </c>
      <c r="H50" s="15">
        <f t="shared" si="1"/>
        <v>3.5971223021582767E-2</v>
      </c>
      <c r="I50" s="20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 customHeight="1" x14ac:dyDescent="0.2">
      <c r="A51" s="12">
        <v>44972</v>
      </c>
      <c r="B51" s="12">
        <v>44995</v>
      </c>
      <c r="C51" s="6" t="s">
        <v>76</v>
      </c>
      <c r="D51" s="19">
        <v>0.1666</v>
      </c>
      <c r="E51" s="19">
        <v>0.16500000000000001</v>
      </c>
      <c r="F51" s="19">
        <v>0.183</v>
      </c>
      <c r="G51" s="14">
        <f t="shared" si="2"/>
        <v>1.6399999999999998E-2</v>
      </c>
      <c r="H51" s="15">
        <f t="shared" si="1"/>
        <v>9.8439375750300109E-2</v>
      </c>
      <c r="I51" s="20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75" customHeight="1" x14ac:dyDescent="0.2">
      <c r="A52" s="12">
        <v>44972</v>
      </c>
      <c r="B52" s="12">
        <v>44986</v>
      </c>
      <c r="C52" s="6" t="s">
        <v>77</v>
      </c>
      <c r="D52" s="19">
        <v>8.1999999999999993</v>
      </c>
      <c r="E52" s="19">
        <v>8.1</v>
      </c>
      <c r="F52" s="19">
        <v>8.52</v>
      </c>
      <c r="G52" s="14">
        <f t="shared" si="2"/>
        <v>0.32000000000000028</v>
      </c>
      <c r="H52" s="15">
        <f t="shared" si="1"/>
        <v>3.9024390243902474E-2</v>
      </c>
      <c r="I52" s="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2.75" customHeight="1" x14ac:dyDescent="0.2">
      <c r="A53" s="12">
        <v>44972</v>
      </c>
      <c r="B53" s="12">
        <v>44973</v>
      </c>
      <c r="C53" s="6" t="s">
        <v>78</v>
      </c>
      <c r="D53" s="19">
        <v>16.03</v>
      </c>
      <c r="E53" s="19">
        <v>15.8</v>
      </c>
      <c r="F53" s="19">
        <v>17.600000000000001</v>
      </c>
      <c r="G53" s="14">
        <f t="shared" si="2"/>
        <v>1.5700000000000003</v>
      </c>
      <c r="H53" s="15">
        <f t="shared" si="1"/>
        <v>9.7941359950093579E-2</v>
      </c>
      <c r="I53" s="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2.75" customHeight="1" x14ac:dyDescent="0.2">
      <c r="A54" s="12">
        <v>44978</v>
      </c>
      <c r="B54" s="12">
        <v>44979</v>
      </c>
      <c r="C54" s="6" t="s">
        <v>78</v>
      </c>
      <c r="D54" s="19">
        <v>16.05</v>
      </c>
      <c r="E54" s="19">
        <v>15.84</v>
      </c>
      <c r="F54" s="19">
        <v>15.7</v>
      </c>
      <c r="G54" s="14">
        <f t="shared" si="2"/>
        <v>-0.35000000000000142</v>
      </c>
      <c r="H54" s="15">
        <f t="shared" si="1"/>
        <v>-2.1806853582554606E-2</v>
      </c>
      <c r="I54" s="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2.75" customHeight="1" x14ac:dyDescent="0.2">
      <c r="A55" s="12">
        <v>44984</v>
      </c>
      <c r="B55" s="12">
        <v>45034</v>
      </c>
      <c r="C55" s="6" t="s">
        <v>79</v>
      </c>
      <c r="D55" s="19">
        <v>2.5299999999999998</v>
      </c>
      <c r="E55" s="19">
        <v>2.5</v>
      </c>
      <c r="F55" s="19">
        <v>2.64</v>
      </c>
      <c r="G55" s="14">
        <f t="shared" si="2"/>
        <v>0.11000000000000032</v>
      </c>
      <c r="H55" s="15">
        <f t="shared" si="1"/>
        <v>4.3478260869565348E-2</v>
      </c>
      <c r="I55" s="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12.75" customHeight="1" x14ac:dyDescent="0.2">
      <c r="A56" s="12">
        <v>45012</v>
      </c>
      <c r="B56" s="12">
        <v>45002</v>
      </c>
      <c r="C56" s="6" t="s">
        <v>80</v>
      </c>
      <c r="D56" s="19">
        <v>4.84</v>
      </c>
      <c r="E56" s="19">
        <v>4.72</v>
      </c>
      <c r="F56" s="19">
        <v>4.3920000000000003</v>
      </c>
      <c r="G56" s="14">
        <f t="shared" si="2"/>
        <v>-0.44799999999999951</v>
      </c>
      <c r="H56" s="15">
        <f t="shared" si="1"/>
        <v>-9.2561983471074277E-2</v>
      </c>
      <c r="I56" s="20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2.75" customHeight="1" x14ac:dyDescent="0.2">
      <c r="A57" s="12">
        <v>44987</v>
      </c>
      <c r="B57" s="12">
        <v>45000</v>
      </c>
      <c r="C57" s="6" t="s">
        <v>81</v>
      </c>
      <c r="D57" s="13">
        <v>13.34</v>
      </c>
      <c r="E57" s="13">
        <v>13.1</v>
      </c>
      <c r="F57" s="13">
        <v>12.311999999999999</v>
      </c>
      <c r="G57" s="14">
        <f t="shared" si="2"/>
        <v>-1.0280000000000005</v>
      </c>
      <c r="H57" s="15">
        <f t="shared" si="1"/>
        <v>-7.7061469265367347E-2</v>
      </c>
      <c r="I57" s="20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 customHeight="1" x14ac:dyDescent="0.2">
      <c r="A58" s="12">
        <v>44988</v>
      </c>
      <c r="B58" s="12">
        <v>44992</v>
      </c>
      <c r="C58" s="6" t="s">
        <v>82</v>
      </c>
      <c r="D58" s="19">
        <v>7.7039999999999997</v>
      </c>
      <c r="E58" s="19">
        <v>7.6</v>
      </c>
      <c r="F58" s="13">
        <v>7.7279999999999998</v>
      </c>
      <c r="G58" s="14">
        <f t="shared" si="2"/>
        <v>2.4000000000000021E-2</v>
      </c>
      <c r="H58" s="15">
        <f t="shared" si="1"/>
        <v>3.1152647975077911E-3</v>
      </c>
      <c r="I58" s="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2.75" customHeight="1" x14ac:dyDescent="0.2">
      <c r="A59" s="12">
        <v>44995</v>
      </c>
      <c r="B59" s="12">
        <v>45000</v>
      </c>
      <c r="C59" s="6" t="s">
        <v>83</v>
      </c>
      <c r="D59" s="19">
        <v>14.77</v>
      </c>
      <c r="E59" s="19">
        <v>14.7</v>
      </c>
      <c r="F59" s="19">
        <v>13.14</v>
      </c>
      <c r="G59" s="14">
        <f t="shared" si="2"/>
        <v>-1.629999999999999</v>
      </c>
      <c r="H59" s="15">
        <f t="shared" si="1"/>
        <v>-0.11035883547731883</v>
      </c>
      <c r="I59" s="20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2.75" customHeight="1" x14ac:dyDescent="0.2">
      <c r="A60" s="12">
        <v>45002</v>
      </c>
      <c r="B60" s="12">
        <v>45014</v>
      </c>
      <c r="C60" s="6" t="s">
        <v>84</v>
      </c>
      <c r="D60" s="19">
        <v>1.3260000000000001</v>
      </c>
      <c r="E60" s="19">
        <v>1.3</v>
      </c>
      <c r="F60" s="19">
        <v>1.39</v>
      </c>
      <c r="G60" s="14">
        <f t="shared" si="2"/>
        <v>6.3999999999999835E-2</v>
      </c>
      <c r="H60" s="15">
        <f t="shared" si="1"/>
        <v>4.8265460030165783E-2</v>
      </c>
      <c r="I60" s="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12.75" customHeight="1" x14ac:dyDescent="0.2">
      <c r="A61" s="12">
        <v>45002</v>
      </c>
      <c r="B61" s="12">
        <v>45191</v>
      </c>
      <c r="C61" s="6" t="s">
        <v>85</v>
      </c>
      <c r="D61" s="19">
        <v>6.9</v>
      </c>
      <c r="E61" s="19">
        <v>6.7</v>
      </c>
      <c r="F61" s="19">
        <v>7.7949999999999999</v>
      </c>
      <c r="G61" s="14">
        <f t="shared" si="2"/>
        <v>0.89499999999999957</v>
      </c>
      <c r="H61" s="15">
        <f>(G61+0.33)/D61</f>
        <v>0.1775362318840579</v>
      </c>
      <c r="I61" s="7" t="s">
        <v>86</v>
      </c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12.75" customHeight="1" x14ac:dyDescent="0.2">
      <c r="A62" s="12">
        <v>45005</v>
      </c>
      <c r="B62" s="12">
        <v>45019</v>
      </c>
      <c r="C62" s="7" t="s">
        <v>87</v>
      </c>
      <c r="D62" s="13">
        <v>9.0399999999999991</v>
      </c>
      <c r="E62" s="13">
        <v>8.92</v>
      </c>
      <c r="F62" s="19">
        <v>9.4700000000000006</v>
      </c>
      <c r="G62" s="14">
        <f t="shared" si="2"/>
        <v>0.43000000000000149</v>
      </c>
      <c r="H62" s="15">
        <f>(G62/D62)</f>
        <v>4.75663716814161E-2</v>
      </c>
      <c r="I62" s="2"/>
      <c r="J62" s="22"/>
      <c r="K62" s="22"/>
      <c r="L62" s="22"/>
      <c r="M62" s="22"/>
      <c r="N62" s="22"/>
      <c r="O62" s="22"/>
      <c r="P62" s="22"/>
      <c r="Q62" s="22"/>
      <c r="R62" s="22"/>
    </row>
    <row r="63" spans="1:18" ht="12.75" customHeight="1" x14ac:dyDescent="0.2">
      <c r="A63" s="12">
        <v>45007</v>
      </c>
      <c r="B63" s="12">
        <v>45145</v>
      </c>
      <c r="C63" s="6" t="s">
        <v>88</v>
      </c>
      <c r="D63" s="19">
        <v>11.8</v>
      </c>
      <c r="E63" s="13">
        <v>11.5</v>
      </c>
      <c r="F63" s="19">
        <v>10.220000000000001</v>
      </c>
      <c r="G63" s="14">
        <f t="shared" si="2"/>
        <v>-1.58</v>
      </c>
      <c r="H63" s="15">
        <f>(G63+0.22)/D63</f>
        <v>-0.11525423728813559</v>
      </c>
      <c r="I63" s="21" t="s">
        <v>89</v>
      </c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12.75" customHeight="1" x14ac:dyDescent="0.2">
      <c r="A64" s="12">
        <v>45007</v>
      </c>
      <c r="B64" s="12">
        <v>45195</v>
      </c>
      <c r="C64" s="6" t="s">
        <v>62</v>
      </c>
      <c r="D64" s="13">
        <v>100.11</v>
      </c>
      <c r="E64" s="13">
        <v>99</v>
      </c>
      <c r="F64" s="19">
        <v>128.15</v>
      </c>
      <c r="G64" s="14">
        <f t="shared" si="2"/>
        <v>28.040000000000006</v>
      </c>
      <c r="H64" s="15">
        <f t="shared" ref="H64:H74" si="3">(G64/D64)</f>
        <v>0.28009189891119773</v>
      </c>
      <c r="I64" s="21" t="s">
        <v>90</v>
      </c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2.75" customHeight="1" x14ac:dyDescent="0.2">
      <c r="A65" s="12">
        <v>45008</v>
      </c>
      <c r="B65" s="12">
        <v>45033</v>
      </c>
      <c r="C65" s="6" t="s">
        <v>68</v>
      </c>
      <c r="D65" s="13">
        <v>1.978</v>
      </c>
      <c r="E65" s="13">
        <v>1.95</v>
      </c>
      <c r="F65" s="19">
        <v>2.1160000000000001</v>
      </c>
      <c r="G65" s="14">
        <f t="shared" si="2"/>
        <v>0.13800000000000012</v>
      </c>
      <c r="H65" s="15">
        <f t="shared" si="3"/>
        <v>6.9767441860465185E-2</v>
      </c>
      <c r="I65" s="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12.75" customHeight="1" x14ac:dyDescent="0.2">
      <c r="A66" s="12">
        <v>45015</v>
      </c>
      <c r="B66" s="12">
        <v>45048</v>
      </c>
      <c r="C66" s="6" t="s">
        <v>78</v>
      </c>
      <c r="D66" s="19">
        <v>13.25</v>
      </c>
      <c r="E66" s="19">
        <v>12.85</v>
      </c>
      <c r="F66" s="19">
        <v>12.355</v>
      </c>
      <c r="G66" s="14">
        <f t="shared" si="2"/>
        <v>-0.89499999999999957</v>
      </c>
      <c r="H66" s="15">
        <f t="shared" si="3"/>
        <v>-6.7547169811320723E-2</v>
      </c>
      <c r="I66" s="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2.75" customHeight="1" x14ac:dyDescent="0.2">
      <c r="A67" s="12">
        <v>45016</v>
      </c>
      <c r="B67" s="12">
        <v>45124</v>
      </c>
      <c r="C67" s="6" t="s">
        <v>91</v>
      </c>
      <c r="D67" s="19">
        <v>30.56</v>
      </c>
      <c r="E67" s="19">
        <v>29</v>
      </c>
      <c r="F67" s="19">
        <v>37.83</v>
      </c>
      <c r="G67" s="14">
        <f t="shared" si="2"/>
        <v>7.27</v>
      </c>
      <c r="H67" s="15">
        <f t="shared" si="3"/>
        <v>0.23789267015706805</v>
      </c>
      <c r="I67" s="7" t="s">
        <v>92</v>
      </c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2.75" customHeight="1" x14ac:dyDescent="0.2">
      <c r="A68" s="12">
        <v>45021</v>
      </c>
      <c r="B68" s="12">
        <v>45071</v>
      </c>
      <c r="C68" s="6" t="s">
        <v>93</v>
      </c>
      <c r="D68" s="19">
        <v>6.48</v>
      </c>
      <c r="E68" s="19">
        <v>6.37</v>
      </c>
      <c r="F68" s="19">
        <v>7.02</v>
      </c>
      <c r="G68" s="14">
        <f t="shared" si="2"/>
        <v>0.53999999999999915</v>
      </c>
      <c r="H68" s="15">
        <f t="shared" si="3"/>
        <v>8.333333333333319E-2</v>
      </c>
      <c r="I68" s="20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12.75" customHeight="1" x14ac:dyDescent="0.2">
      <c r="A69" s="12">
        <v>45022</v>
      </c>
      <c r="B69" s="12">
        <v>45034</v>
      </c>
      <c r="C69" s="6" t="s">
        <v>94</v>
      </c>
      <c r="D69" s="19">
        <v>1.329</v>
      </c>
      <c r="E69" s="19">
        <v>1.32</v>
      </c>
      <c r="F69" s="19">
        <v>1.2589999999999999</v>
      </c>
      <c r="G69" s="14">
        <f t="shared" si="2"/>
        <v>-7.0000000000000062E-2</v>
      </c>
      <c r="H69" s="15">
        <f t="shared" si="3"/>
        <v>-5.2671181339352946E-2</v>
      </c>
      <c r="I69" s="20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12.75" customHeight="1" x14ac:dyDescent="0.2">
      <c r="A70" s="12">
        <v>45033</v>
      </c>
      <c r="B70" s="12">
        <v>45082</v>
      </c>
      <c r="C70" s="6" t="s">
        <v>95</v>
      </c>
      <c r="D70" s="19">
        <v>9.58</v>
      </c>
      <c r="E70" s="19">
        <v>9.3000000000000007</v>
      </c>
      <c r="F70" s="19">
        <v>10.06</v>
      </c>
      <c r="G70" s="14">
        <f t="shared" si="2"/>
        <v>0.48000000000000043</v>
      </c>
      <c r="H70" s="15">
        <f t="shared" si="3"/>
        <v>5.0104384133611735E-2</v>
      </c>
      <c r="I70" s="2"/>
      <c r="J70" s="22"/>
      <c r="K70" s="22"/>
      <c r="L70" s="22"/>
      <c r="M70" s="22"/>
      <c r="N70" s="22"/>
      <c r="O70" s="22"/>
      <c r="P70" s="22"/>
      <c r="Q70" s="22"/>
      <c r="R70" s="22"/>
    </row>
    <row r="71" spans="1:18" ht="12.75" customHeight="1" x14ac:dyDescent="0.2">
      <c r="A71" s="12">
        <v>45034</v>
      </c>
      <c r="B71" s="12">
        <v>45070</v>
      </c>
      <c r="C71" s="6" t="s">
        <v>96</v>
      </c>
      <c r="D71" s="19">
        <v>22.46</v>
      </c>
      <c r="E71" s="19">
        <v>20</v>
      </c>
      <c r="F71" s="19">
        <v>18.350000000000001</v>
      </c>
      <c r="G71" s="14">
        <f t="shared" si="2"/>
        <v>-4.1099999999999994</v>
      </c>
      <c r="H71" s="15">
        <f t="shared" si="3"/>
        <v>-0.18299198575244877</v>
      </c>
      <c r="I71" s="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2.75" customHeight="1" x14ac:dyDescent="0.2">
      <c r="A72" s="12">
        <v>45034</v>
      </c>
      <c r="B72" s="12">
        <v>45085</v>
      </c>
      <c r="C72" s="6" t="s">
        <v>65</v>
      </c>
      <c r="D72" s="19">
        <v>7.8550000000000004</v>
      </c>
      <c r="E72" s="19">
        <v>7.47</v>
      </c>
      <c r="F72" s="19">
        <v>6.32</v>
      </c>
      <c r="G72" s="14">
        <f t="shared" si="2"/>
        <v>-1.5350000000000001</v>
      </c>
      <c r="H72" s="15">
        <f t="shared" si="3"/>
        <v>-0.19541693189051559</v>
      </c>
      <c r="I72" s="16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2.75" customHeight="1" x14ac:dyDescent="0.2">
      <c r="A73" s="12">
        <v>45041</v>
      </c>
      <c r="B73" s="12">
        <v>45041</v>
      </c>
      <c r="C73" s="6" t="s">
        <v>97</v>
      </c>
      <c r="D73" s="19">
        <v>11.56</v>
      </c>
      <c r="E73" s="19">
        <v>11</v>
      </c>
      <c r="F73" s="19">
        <v>8.43</v>
      </c>
      <c r="G73" s="14">
        <f t="shared" si="2"/>
        <v>-3.1300000000000008</v>
      </c>
      <c r="H73" s="15">
        <f t="shared" si="3"/>
        <v>-0.27076124567474052</v>
      </c>
      <c r="I73" s="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2.75" customHeight="1" x14ac:dyDescent="0.2">
      <c r="A74" s="12">
        <v>45044</v>
      </c>
      <c r="B74" s="12">
        <v>45044</v>
      </c>
      <c r="C74" s="6" t="s">
        <v>98</v>
      </c>
      <c r="D74" s="19">
        <v>2.4220000000000002</v>
      </c>
      <c r="E74" s="19">
        <v>2.4</v>
      </c>
      <c r="F74" s="19">
        <v>2.375</v>
      </c>
      <c r="G74" s="14">
        <f t="shared" si="2"/>
        <v>-4.7000000000000153E-2</v>
      </c>
      <c r="H74" s="15">
        <f t="shared" si="3"/>
        <v>-1.9405450041288252E-2</v>
      </c>
      <c r="I74" s="2"/>
      <c r="J74" s="22"/>
      <c r="K74" s="22"/>
      <c r="L74" s="22"/>
      <c r="M74" s="22"/>
      <c r="N74" s="22"/>
      <c r="O74" s="22"/>
      <c r="P74" s="22"/>
      <c r="Q74" s="22"/>
      <c r="R74" s="22"/>
    </row>
    <row r="75" spans="1:18" ht="12.75" customHeight="1" x14ac:dyDescent="0.2">
      <c r="A75" s="12">
        <v>45054</v>
      </c>
      <c r="B75" s="12">
        <v>45126</v>
      </c>
      <c r="C75" s="6" t="s">
        <v>99</v>
      </c>
      <c r="D75" s="19">
        <v>63.31</v>
      </c>
      <c r="E75" s="19">
        <v>60.6</v>
      </c>
      <c r="F75" s="19">
        <v>51.4</v>
      </c>
      <c r="G75" s="14">
        <f t="shared" si="2"/>
        <v>-11.910000000000004</v>
      </c>
      <c r="H75" s="15">
        <f>(G75+0.97)/D75</f>
        <v>-0.17280050544937614</v>
      </c>
      <c r="I75" s="7" t="s">
        <v>100</v>
      </c>
      <c r="J75" s="22"/>
      <c r="K75" s="22"/>
      <c r="L75" s="22"/>
      <c r="M75" s="22"/>
      <c r="N75" s="22"/>
      <c r="O75" s="22"/>
      <c r="P75" s="22"/>
      <c r="Q75" s="22"/>
      <c r="R75" s="22"/>
    </row>
    <row r="76" spans="1:18" ht="12.75" customHeight="1" x14ac:dyDescent="0.2">
      <c r="A76" s="12">
        <v>45065</v>
      </c>
      <c r="B76" s="12">
        <v>45071</v>
      </c>
      <c r="C76" s="7" t="s">
        <v>101</v>
      </c>
      <c r="D76" s="13">
        <v>61.76</v>
      </c>
      <c r="E76" s="13">
        <v>60.4</v>
      </c>
      <c r="F76" s="19">
        <v>59.55</v>
      </c>
      <c r="G76" s="14">
        <f t="shared" si="2"/>
        <v>-2.2100000000000009</v>
      </c>
      <c r="H76" s="15">
        <f t="shared" ref="H76:H89" si="4">(G76/D76)</f>
        <v>-3.57836787564767E-2</v>
      </c>
      <c r="I76" s="16"/>
      <c r="J76" s="22"/>
      <c r="K76" s="22"/>
      <c r="L76" s="22"/>
      <c r="M76" s="22"/>
      <c r="N76" s="22"/>
      <c r="O76" s="22"/>
      <c r="P76" s="22"/>
      <c r="Q76" s="22"/>
      <c r="R76" s="22"/>
    </row>
    <row r="77" spans="1:18" ht="12.75" customHeight="1" x14ac:dyDescent="0.2">
      <c r="A77" s="12">
        <v>45068</v>
      </c>
      <c r="B77" s="12">
        <v>45097</v>
      </c>
      <c r="C77" s="7" t="s">
        <v>78</v>
      </c>
      <c r="D77" s="13">
        <v>12.08</v>
      </c>
      <c r="E77" s="13">
        <v>11.88</v>
      </c>
      <c r="F77" s="19">
        <v>12.58</v>
      </c>
      <c r="G77" s="14">
        <f t="shared" si="2"/>
        <v>0.5</v>
      </c>
      <c r="H77" s="15">
        <f t="shared" si="4"/>
        <v>4.1390728476821195E-2</v>
      </c>
      <c r="I77" s="2"/>
      <c r="J77" s="22"/>
      <c r="K77" s="22"/>
      <c r="L77" s="22"/>
      <c r="M77" s="22"/>
      <c r="N77" s="22"/>
      <c r="O77" s="22"/>
      <c r="P77" s="22"/>
      <c r="Q77" s="22"/>
      <c r="R77" s="22"/>
    </row>
    <row r="78" spans="1:18" ht="12.75" customHeight="1" x14ac:dyDescent="0.2">
      <c r="A78" s="12">
        <v>45070</v>
      </c>
      <c r="B78" s="12">
        <v>45119</v>
      </c>
      <c r="C78" s="6" t="s">
        <v>54</v>
      </c>
      <c r="D78" s="19">
        <v>10.5</v>
      </c>
      <c r="E78" s="19">
        <v>10.4</v>
      </c>
      <c r="F78" s="19">
        <v>11.26</v>
      </c>
      <c r="G78" s="14">
        <f t="shared" si="2"/>
        <v>0.75999999999999979</v>
      </c>
      <c r="H78" s="15">
        <f t="shared" si="4"/>
        <v>7.2380952380952365E-2</v>
      </c>
      <c r="I78" s="2"/>
      <c r="J78" s="22"/>
      <c r="K78" s="22"/>
      <c r="L78" s="22"/>
      <c r="M78" s="22"/>
      <c r="N78" s="22"/>
      <c r="O78" s="22"/>
      <c r="P78" s="22"/>
      <c r="Q78" s="22"/>
      <c r="R78" s="22"/>
    </row>
    <row r="79" spans="1:18" ht="12.75" customHeight="1" x14ac:dyDescent="0.2">
      <c r="A79" s="12">
        <v>45072</v>
      </c>
      <c r="B79" s="12">
        <v>45140</v>
      </c>
      <c r="C79" s="6" t="s">
        <v>102</v>
      </c>
      <c r="D79" s="19">
        <v>80.010000000000005</v>
      </c>
      <c r="E79" s="19">
        <v>78</v>
      </c>
      <c r="F79" s="19">
        <v>96.355000000000004</v>
      </c>
      <c r="G79" s="14">
        <f t="shared" si="2"/>
        <v>16.344999999999999</v>
      </c>
      <c r="H79" s="15">
        <f t="shared" si="4"/>
        <v>0.2042869641294838</v>
      </c>
      <c r="I79" s="7" t="s">
        <v>103</v>
      </c>
      <c r="J79" s="22"/>
      <c r="K79" s="22"/>
      <c r="L79" s="22"/>
      <c r="M79" s="22"/>
      <c r="N79" s="22"/>
      <c r="O79" s="22"/>
      <c r="P79" s="22"/>
      <c r="Q79" s="22"/>
      <c r="R79" s="22"/>
    </row>
    <row r="80" spans="1:18" ht="12.75" customHeight="1" x14ac:dyDescent="0.2">
      <c r="A80" s="12">
        <v>45092</v>
      </c>
      <c r="B80" s="12">
        <v>45092</v>
      </c>
      <c r="C80" s="6" t="s">
        <v>104</v>
      </c>
      <c r="D80" s="19">
        <v>2.452</v>
      </c>
      <c r="E80" s="19">
        <v>2.4300000000000002</v>
      </c>
      <c r="F80" s="19">
        <v>2.5499999999999998</v>
      </c>
      <c r="G80" s="14">
        <f t="shared" ref="G80:G111" si="5">F80-D80</f>
        <v>9.7999999999999865E-2</v>
      </c>
      <c r="H80" s="15">
        <f t="shared" si="4"/>
        <v>3.9967373572593744E-2</v>
      </c>
      <c r="I80" s="2"/>
      <c r="J80" s="22"/>
      <c r="K80" s="22"/>
      <c r="L80" s="22"/>
      <c r="M80" s="22"/>
      <c r="N80" s="22"/>
      <c r="O80" s="22"/>
      <c r="P80" s="22"/>
      <c r="Q80" s="22"/>
      <c r="R80" s="22"/>
    </row>
    <row r="81" spans="1:18" ht="12.75" customHeight="1" x14ac:dyDescent="0.2">
      <c r="A81" s="12">
        <v>45096</v>
      </c>
      <c r="B81" s="12">
        <v>45097</v>
      </c>
      <c r="C81" s="6" t="s">
        <v>93</v>
      </c>
      <c r="D81" s="19">
        <v>7.22</v>
      </c>
      <c r="E81" s="19">
        <v>7.14</v>
      </c>
      <c r="F81" s="19">
        <v>7.01</v>
      </c>
      <c r="G81" s="14">
        <f t="shared" si="5"/>
        <v>-0.20999999999999996</v>
      </c>
      <c r="H81" s="15">
        <f t="shared" si="4"/>
        <v>-2.9085872576177282E-2</v>
      </c>
      <c r="I81" s="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12.75" customHeight="1" x14ac:dyDescent="0.2">
      <c r="A82" s="12">
        <v>45103</v>
      </c>
      <c r="B82" s="12">
        <v>45141</v>
      </c>
      <c r="C82" s="6" t="s">
        <v>49</v>
      </c>
      <c r="D82" s="19">
        <v>1.708</v>
      </c>
      <c r="E82" s="19">
        <v>1.7</v>
      </c>
      <c r="F82" s="19">
        <v>1.744</v>
      </c>
      <c r="G82" s="14">
        <f t="shared" si="5"/>
        <v>3.6000000000000032E-2</v>
      </c>
      <c r="H82" s="15">
        <f t="shared" si="4"/>
        <v>2.107728337236536E-2</v>
      </c>
      <c r="I82" s="2"/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12.75" customHeight="1" x14ac:dyDescent="0.2">
      <c r="A83" s="12">
        <v>45105</v>
      </c>
      <c r="B83" s="12">
        <v>45124</v>
      </c>
      <c r="C83" s="6" t="s">
        <v>45</v>
      </c>
      <c r="D83" s="19">
        <v>19.420000000000002</v>
      </c>
      <c r="E83" s="19">
        <v>18.899999999999999</v>
      </c>
      <c r="F83" s="19">
        <v>21.03</v>
      </c>
      <c r="G83" s="14">
        <f t="shared" si="5"/>
        <v>1.6099999999999994</v>
      </c>
      <c r="H83" s="15">
        <f t="shared" si="4"/>
        <v>8.2904222451081325E-2</v>
      </c>
      <c r="I83" s="21" t="s">
        <v>105</v>
      </c>
      <c r="J83" s="22"/>
      <c r="K83" s="22"/>
      <c r="L83" s="22"/>
      <c r="M83" s="22"/>
      <c r="N83" s="22"/>
      <c r="O83" s="22"/>
      <c r="P83" s="22"/>
      <c r="Q83" s="22"/>
      <c r="R83" s="22"/>
    </row>
    <row r="84" spans="1:18" ht="12.75" customHeight="1" x14ac:dyDescent="0.2">
      <c r="A84" s="12">
        <v>45120</v>
      </c>
      <c r="B84" s="12">
        <v>45141</v>
      </c>
      <c r="C84" s="6" t="s">
        <v>27</v>
      </c>
      <c r="D84" s="19">
        <v>10.050000000000001</v>
      </c>
      <c r="E84" s="19">
        <v>9.84</v>
      </c>
      <c r="F84" s="19">
        <v>9.52</v>
      </c>
      <c r="G84" s="14">
        <f t="shared" si="5"/>
        <v>-0.53000000000000114</v>
      </c>
      <c r="H84" s="15">
        <f t="shared" si="4"/>
        <v>-5.2736318407960309E-2</v>
      </c>
      <c r="I84" s="20"/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12.75" customHeight="1" x14ac:dyDescent="0.2">
      <c r="A85" s="12">
        <v>45124</v>
      </c>
      <c r="B85" s="12">
        <v>45154</v>
      </c>
      <c r="C85" s="6" t="s">
        <v>87</v>
      </c>
      <c r="D85" s="19">
        <v>9.08</v>
      </c>
      <c r="E85" s="19">
        <v>9</v>
      </c>
      <c r="F85" s="19">
        <v>9.16</v>
      </c>
      <c r="G85" s="14">
        <f t="shared" si="5"/>
        <v>8.0000000000000071E-2</v>
      </c>
      <c r="H85" s="15">
        <f t="shared" si="4"/>
        <v>8.8105726872246774E-3</v>
      </c>
      <c r="I85" s="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12.75" customHeight="1" x14ac:dyDescent="0.2">
      <c r="A86" s="12">
        <v>45128</v>
      </c>
      <c r="B86" s="12">
        <v>45184</v>
      </c>
      <c r="C86" s="6" t="s">
        <v>106</v>
      </c>
      <c r="D86" s="19">
        <v>20.440000000000001</v>
      </c>
      <c r="E86" s="19">
        <v>20.3</v>
      </c>
      <c r="F86" s="19">
        <v>22.86</v>
      </c>
      <c r="G86" s="14">
        <f t="shared" si="5"/>
        <v>2.4199999999999982</v>
      </c>
      <c r="H86" s="15">
        <f t="shared" si="4"/>
        <v>0.11839530332681007</v>
      </c>
      <c r="I86" s="7" t="s">
        <v>107</v>
      </c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2.75" customHeight="1" x14ac:dyDescent="0.2">
      <c r="A87" s="12">
        <v>45131</v>
      </c>
      <c r="B87" s="12">
        <v>45145</v>
      </c>
      <c r="C87" s="6" t="s">
        <v>108</v>
      </c>
      <c r="D87" s="19">
        <v>11.58</v>
      </c>
      <c r="E87" s="19">
        <v>11.5</v>
      </c>
      <c r="F87" s="19">
        <v>10.33</v>
      </c>
      <c r="G87" s="14">
        <f t="shared" si="5"/>
        <v>-1.25</v>
      </c>
      <c r="H87" s="15">
        <f t="shared" si="4"/>
        <v>-0.1079447322970639</v>
      </c>
      <c r="I87" s="2"/>
      <c r="J87" s="22"/>
      <c r="K87" s="22"/>
      <c r="L87" s="22"/>
      <c r="M87" s="22"/>
      <c r="N87" s="22"/>
      <c r="O87" s="22"/>
      <c r="P87" s="22"/>
      <c r="Q87" s="22"/>
      <c r="R87" s="22"/>
    </row>
    <row r="88" spans="1:18" ht="12.75" customHeight="1" x14ac:dyDescent="0.2">
      <c r="A88" s="12">
        <v>45142</v>
      </c>
      <c r="B88" s="12">
        <v>45146</v>
      </c>
      <c r="C88" s="6" t="s">
        <v>68</v>
      </c>
      <c r="D88" s="13">
        <v>2.552</v>
      </c>
      <c r="E88" s="13">
        <v>2.528</v>
      </c>
      <c r="F88" s="13">
        <v>2.5</v>
      </c>
      <c r="G88" s="14">
        <f t="shared" si="5"/>
        <v>-5.2000000000000046E-2</v>
      </c>
      <c r="H88" s="15">
        <f t="shared" si="4"/>
        <v>-2.0376175548589358E-2</v>
      </c>
      <c r="I88" s="2"/>
      <c r="J88" s="22"/>
      <c r="K88" s="22"/>
      <c r="L88" s="22"/>
      <c r="M88" s="22"/>
      <c r="N88" s="22"/>
      <c r="O88" s="22"/>
      <c r="P88" s="22"/>
      <c r="Q88" s="22"/>
      <c r="R88" s="22"/>
    </row>
    <row r="89" spans="1:18" ht="12.75" customHeight="1" x14ac:dyDescent="0.2">
      <c r="A89" s="12">
        <v>45145</v>
      </c>
      <c r="B89" s="12">
        <v>45212</v>
      </c>
      <c r="C89" s="6" t="s">
        <v>109</v>
      </c>
      <c r="D89" s="13">
        <v>3.81</v>
      </c>
      <c r="E89" s="13">
        <v>3.77</v>
      </c>
      <c r="F89" s="13">
        <v>3.9820000000000002</v>
      </c>
      <c r="G89" s="14">
        <f t="shared" si="5"/>
        <v>0.17200000000000015</v>
      </c>
      <c r="H89" s="15">
        <f t="shared" si="4"/>
        <v>4.5144356955380618E-2</v>
      </c>
      <c r="I89" s="7" t="s">
        <v>110</v>
      </c>
      <c r="J89" s="22"/>
      <c r="K89" s="22"/>
      <c r="L89" s="22"/>
      <c r="M89" s="22"/>
      <c r="N89" s="22"/>
      <c r="O89" s="22"/>
      <c r="P89" s="22"/>
      <c r="Q89" s="22"/>
      <c r="R89" s="22"/>
    </row>
    <row r="90" spans="1:18" ht="12.75" customHeight="1" x14ac:dyDescent="0.2">
      <c r="A90" s="12">
        <v>45154</v>
      </c>
      <c r="B90" s="12">
        <v>45275</v>
      </c>
      <c r="C90" s="6" t="s">
        <v>30</v>
      </c>
      <c r="D90" s="13">
        <v>16.72</v>
      </c>
      <c r="E90" s="2"/>
      <c r="F90" s="19">
        <v>21.63</v>
      </c>
      <c r="G90" s="14">
        <f t="shared" si="5"/>
        <v>4.91</v>
      </c>
      <c r="H90" s="15">
        <f>(G90/D90)/2</f>
        <v>0.14683014354066987</v>
      </c>
      <c r="I90" s="7" t="s">
        <v>111</v>
      </c>
      <c r="J90" s="22"/>
      <c r="K90" s="22"/>
      <c r="L90" s="22"/>
      <c r="M90" s="22"/>
      <c r="N90" s="22"/>
      <c r="O90" s="22"/>
      <c r="P90" s="22"/>
      <c r="Q90" s="22"/>
      <c r="R90" s="22"/>
    </row>
    <row r="91" spans="1:18" ht="12.75" customHeight="1" x14ac:dyDescent="0.2">
      <c r="A91" s="12">
        <v>45156</v>
      </c>
      <c r="B91" s="12">
        <v>45191</v>
      </c>
      <c r="C91" s="6" t="s">
        <v>112</v>
      </c>
      <c r="D91" s="13">
        <v>12</v>
      </c>
      <c r="E91" s="13">
        <v>11.9</v>
      </c>
      <c r="F91" s="13">
        <v>12.0375</v>
      </c>
      <c r="G91" s="14">
        <f t="shared" si="5"/>
        <v>3.7499999999999645E-2</v>
      </c>
      <c r="H91" s="15">
        <f t="shared" ref="H91:H116" si="6">(G91/D91)</f>
        <v>3.1249999999999702E-3</v>
      </c>
      <c r="I91" s="7" t="s">
        <v>113</v>
      </c>
      <c r="J91" s="22"/>
      <c r="K91" s="22"/>
      <c r="L91" s="22"/>
      <c r="M91" s="22"/>
      <c r="N91" s="22"/>
      <c r="O91" s="22"/>
      <c r="P91" s="22"/>
      <c r="Q91" s="22"/>
      <c r="R91" s="22"/>
    </row>
    <row r="92" spans="1:18" ht="12.75" customHeight="1" x14ac:dyDescent="0.2">
      <c r="A92" s="12">
        <v>45160</v>
      </c>
      <c r="B92" s="12">
        <v>45161</v>
      </c>
      <c r="C92" s="6" t="s">
        <v>59</v>
      </c>
      <c r="D92" s="13">
        <v>1.5029999999999999</v>
      </c>
      <c r="E92" s="2"/>
      <c r="F92" s="13">
        <v>1.482</v>
      </c>
      <c r="G92" s="14">
        <f t="shared" si="5"/>
        <v>-2.0999999999999908E-2</v>
      </c>
      <c r="H92" s="15">
        <f t="shared" si="6"/>
        <v>-1.3972055888223492E-2</v>
      </c>
      <c r="I92" s="2"/>
      <c r="J92" s="22"/>
      <c r="K92" s="22"/>
      <c r="L92" s="22"/>
      <c r="M92" s="22"/>
      <c r="N92" s="22"/>
      <c r="O92" s="22"/>
      <c r="P92" s="22"/>
      <c r="Q92" s="22"/>
      <c r="R92" s="22"/>
    </row>
    <row r="93" spans="1:18" ht="12.75" customHeight="1" x14ac:dyDescent="0.2">
      <c r="A93" s="12">
        <v>45163</v>
      </c>
      <c r="B93" s="12">
        <v>45184</v>
      </c>
      <c r="C93" s="6" t="s">
        <v>114</v>
      </c>
      <c r="D93" s="13">
        <v>95.11</v>
      </c>
      <c r="E93" s="2"/>
      <c r="F93" s="13">
        <v>87.7</v>
      </c>
      <c r="G93" s="14">
        <f t="shared" si="5"/>
        <v>-7.4099999999999966</v>
      </c>
      <c r="H93" s="15">
        <f t="shared" si="6"/>
        <v>-7.7909788665755403E-2</v>
      </c>
      <c r="I93" s="2"/>
      <c r="J93" s="22"/>
      <c r="K93" s="22"/>
      <c r="L93" s="22"/>
      <c r="M93" s="22"/>
      <c r="N93" s="22"/>
      <c r="O93" s="22"/>
      <c r="P93" s="22"/>
      <c r="Q93" s="22"/>
      <c r="R93" s="22"/>
    </row>
    <row r="94" spans="1:18" ht="12.75" customHeight="1" x14ac:dyDescent="0.2">
      <c r="A94" s="12">
        <v>45167</v>
      </c>
      <c r="B94" s="12">
        <v>45191</v>
      </c>
      <c r="C94" s="6" t="s">
        <v>115</v>
      </c>
      <c r="D94" s="13">
        <v>0.28499999999999998</v>
      </c>
      <c r="E94" s="13">
        <v>0.28000000000000003</v>
      </c>
      <c r="F94" s="13">
        <v>0.25850000000000001</v>
      </c>
      <c r="G94" s="14">
        <f t="shared" si="5"/>
        <v>-2.6499999999999968E-2</v>
      </c>
      <c r="H94" s="15">
        <f t="shared" si="6"/>
        <v>-9.2982456140350778E-2</v>
      </c>
      <c r="I94" s="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12.75" customHeight="1" x14ac:dyDescent="0.2">
      <c r="A95" s="12">
        <v>45170</v>
      </c>
      <c r="B95" s="12">
        <v>45184</v>
      </c>
      <c r="C95" s="6" t="s">
        <v>116</v>
      </c>
      <c r="D95" s="13">
        <v>12.92</v>
      </c>
      <c r="E95" s="13">
        <v>12.74</v>
      </c>
      <c r="F95" s="13">
        <v>11.59</v>
      </c>
      <c r="G95" s="14">
        <f t="shared" si="5"/>
        <v>-1.33</v>
      </c>
      <c r="H95" s="15">
        <f t="shared" si="6"/>
        <v>-0.10294117647058824</v>
      </c>
      <c r="I95" s="2"/>
      <c r="J95" s="22"/>
      <c r="K95" s="22"/>
      <c r="L95" s="22"/>
      <c r="M95" s="22"/>
      <c r="N95" s="22"/>
      <c r="O95" s="22"/>
      <c r="P95" s="22"/>
      <c r="Q95" s="22"/>
      <c r="R95" s="22"/>
    </row>
    <row r="96" spans="1:18" ht="12.75" customHeight="1" x14ac:dyDescent="0.2">
      <c r="A96" s="12">
        <v>45173</v>
      </c>
      <c r="B96" s="12">
        <v>45175</v>
      </c>
      <c r="C96" s="6" t="s">
        <v>68</v>
      </c>
      <c r="D96" s="13">
        <v>2.4689999999999999</v>
      </c>
      <c r="E96" s="13">
        <v>2.4500000000000002</v>
      </c>
      <c r="F96" s="13">
        <v>2.34</v>
      </c>
      <c r="G96" s="14">
        <f t="shared" si="5"/>
        <v>-0.129</v>
      </c>
      <c r="H96" s="15">
        <f t="shared" si="6"/>
        <v>-5.2247873633049821E-2</v>
      </c>
      <c r="I96" s="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12.75" customHeight="1" x14ac:dyDescent="0.2">
      <c r="A97" s="12">
        <v>45174</v>
      </c>
      <c r="B97" s="12">
        <v>45184</v>
      </c>
      <c r="C97" s="6" t="s">
        <v>117</v>
      </c>
      <c r="D97" s="13">
        <v>3.2</v>
      </c>
      <c r="E97" s="13">
        <v>3</v>
      </c>
      <c r="F97" s="13">
        <v>2.78</v>
      </c>
      <c r="G97" s="14">
        <f t="shared" si="5"/>
        <v>-0.42000000000000037</v>
      </c>
      <c r="H97" s="15">
        <f t="shared" si="6"/>
        <v>-0.13125000000000012</v>
      </c>
      <c r="I97" s="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12.75" customHeight="1" x14ac:dyDescent="0.2">
      <c r="A98" s="12">
        <v>45176</v>
      </c>
      <c r="B98" s="12">
        <v>45195</v>
      </c>
      <c r="C98" s="6" t="s">
        <v>118</v>
      </c>
      <c r="D98" s="13">
        <v>79.95</v>
      </c>
      <c r="E98" s="13">
        <v>78.5</v>
      </c>
      <c r="F98" s="13">
        <v>80.099999999999994</v>
      </c>
      <c r="G98" s="14">
        <f t="shared" si="5"/>
        <v>0.14999999999999147</v>
      </c>
      <c r="H98" s="15">
        <f t="shared" si="6"/>
        <v>1.8761726078798183E-3</v>
      </c>
      <c r="I98" s="2"/>
      <c r="J98" s="22"/>
      <c r="K98" s="22"/>
      <c r="L98" s="22"/>
      <c r="M98" s="22"/>
      <c r="N98" s="22"/>
      <c r="O98" s="22"/>
      <c r="P98" s="22"/>
      <c r="Q98" s="22"/>
      <c r="R98" s="22"/>
    </row>
    <row r="99" spans="1:18" ht="12.75" customHeight="1" x14ac:dyDescent="0.2">
      <c r="A99" s="12">
        <v>45188</v>
      </c>
      <c r="B99" s="12">
        <v>45194</v>
      </c>
      <c r="C99" s="6" t="s">
        <v>82</v>
      </c>
      <c r="D99" s="13">
        <v>6.1559999999999997</v>
      </c>
      <c r="E99" s="13">
        <v>6</v>
      </c>
      <c r="F99" s="13">
        <v>5.89</v>
      </c>
      <c r="G99" s="14">
        <f t="shared" si="5"/>
        <v>-0.26600000000000001</v>
      </c>
      <c r="H99" s="15">
        <f t="shared" si="6"/>
        <v>-4.3209876543209881E-2</v>
      </c>
      <c r="I99" s="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ht="12.75" customHeight="1" x14ac:dyDescent="0.2">
      <c r="A100" s="12">
        <v>45197</v>
      </c>
      <c r="B100" s="12">
        <v>45202</v>
      </c>
      <c r="C100" s="6" t="s">
        <v>119</v>
      </c>
      <c r="D100" s="13">
        <v>4.99</v>
      </c>
      <c r="E100" s="13">
        <v>4.9000000000000004</v>
      </c>
      <c r="F100" s="13">
        <v>4.7699999999999996</v>
      </c>
      <c r="G100" s="14">
        <f t="shared" si="5"/>
        <v>-0.22000000000000064</v>
      </c>
      <c r="H100" s="15">
        <f t="shared" si="6"/>
        <v>-4.4088176352705538E-2</v>
      </c>
      <c r="I100" s="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ht="12.75" customHeight="1" x14ac:dyDescent="0.2">
      <c r="A101" s="12">
        <v>45209</v>
      </c>
      <c r="B101" s="12">
        <v>45289</v>
      </c>
      <c r="C101" s="6" t="s">
        <v>83</v>
      </c>
      <c r="D101" s="13">
        <v>10.89</v>
      </c>
      <c r="E101" s="13">
        <v>10.5</v>
      </c>
      <c r="F101" s="13">
        <v>12.692500000000001</v>
      </c>
      <c r="G101" s="14">
        <f t="shared" si="5"/>
        <v>1.8025000000000002</v>
      </c>
      <c r="H101" s="15">
        <f t="shared" si="6"/>
        <v>0.16551882460973372</v>
      </c>
      <c r="I101" s="7" t="s">
        <v>120</v>
      </c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ht="12.75" customHeight="1" x14ac:dyDescent="0.2">
      <c r="A102" s="12">
        <v>45209</v>
      </c>
      <c r="B102" s="12">
        <v>45217</v>
      </c>
      <c r="C102" s="6" t="s">
        <v>121</v>
      </c>
      <c r="D102" s="13">
        <v>120.24</v>
      </c>
      <c r="E102" s="13">
        <v>112</v>
      </c>
      <c r="F102" s="13">
        <v>119.935</v>
      </c>
      <c r="G102" s="14">
        <f t="shared" si="5"/>
        <v>-0.30499999999999261</v>
      </c>
      <c r="H102" s="15">
        <f t="shared" si="6"/>
        <v>-2.5365934797071908E-3</v>
      </c>
      <c r="I102" s="7" t="s">
        <v>122</v>
      </c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ht="12.75" customHeight="1" x14ac:dyDescent="0.2">
      <c r="A103" s="12">
        <v>45210</v>
      </c>
      <c r="B103" s="12">
        <v>45212</v>
      </c>
      <c r="C103" s="6" t="s">
        <v>123</v>
      </c>
      <c r="D103" s="13">
        <v>22.68</v>
      </c>
      <c r="E103" s="13">
        <v>21.4</v>
      </c>
      <c r="F103" s="13">
        <v>23.28</v>
      </c>
      <c r="G103" s="14">
        <f t="shared" si="5"/>
        <v>0.60000000000000142</v>
      </c>
      <c r="H103" s="15">
        <f t="shared" si="6"/>
        <v>2.6455026455026519E-2</v>
      </c>
      <c r="I103" s="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ht="12.75" customHeight="1" x14ac:dyDescent="0.2">
      <c r="A104" s="12">
        <v>45215</v>
      </c>
      <c r="B104" s="12">
        <v>45215</v>
      </c>
      <c r="C104" s="6" t="s">
        <v>124</v>
      </c>
      <c r="D104" s="13">
        <v>15.82</v>
      </c>
      <c r="E104" s="13">
        <v>15.5</v>
      </c>
      <c r="F104" s="13">
        <v>16.3</v>
      </c>
      <c r="G104" s="14">
        <f t="shared" si="5"/>
        <v>0.48000000000000043</v>
      </c>
      <c r="H104" s="15">
        <f t="shared" si="6"/>
        <v>3.0341340075853377E-2</v>
      </c>
      <c r="I104" s="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ht="12.75" customHeight="1" x14ac:dyDescent="0.2">
      <c r="A105" s="12">
        <v>45216</v>
      </c>
      <c r="B105" s="12">
        <v>45282</v>
      </c>
      <c r="C105" s="6" t="s">
        <v>49</v>
      </c>
      <c r="D105" s="13">
        <v>1.6739999999999999</v>
      </c>
      <c r="E105" s="13">
        <v>1.655</v>
      </c>
      <c r="F105" s="13">
        <v>1.8674999999999999</v>
      </c>
      <c r="G105" s="14">
        <f t="shared" si="5"/>
        <v>0.19350000000000001</v>
      </c>
      <c r="H105" s="15">
        <f t="shared" si="6"/>
        <v>0.11559139784946237</v>
      </c>
      <c r="I105" s="7" t="s">
        <v>125</v>
      </c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ht="12.75" customHeight="1" x14ac:dyDescent="0.2">
      <c r="A106" s="12">
        <v>45222</v>
      </c>
      <c r="B106" s="12">
        <v>45224</v>
      </c>
      <c r="C106" s="6" t="s">
        <v>126</v>
      </c>
      <c r="D106" s="13">
        <v>3.46</v>
      </c>
      <c r="E106" s="13">
        <v>3.27</v>
      </c>
      <c r="F106" s="13">
        <v>3.68</v>
      </c>
      <c r="G106" s="14">
        <f t="shared" si="5"/>
        <v>0.2200000000000002</v>
      </c>
      <c r="H106" s="15">
        <f t="shared" si="6"/>
        <v>6.3583815028901786E-2</v>
      </c>
      <c r="I106" s="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ht="12.75" customHeight="1" x14ac:dyDescent="0.2">
      <c r="A107" s="12">
        <v>45224</v>
      </c>
      <c r="B107" s="12">
        <v>45289</v>
      </c>
      <c r="C107" s="6" t="s">
        <v>82</v>
      </c>
      <c r="D107" s="13">
        <v>5.78</v>
      </c>
      <c r="E107" s="13">
        <v>5.62</v>
      </c>
      <c r="F107" s="13">
        <v>6.7229999999999999</v>
      </c>
      <c r="G107" s="14">
        <f t="shared" si="5"/>
        <v>0.94299999999999962</v>
      </c>
      <c r="H107" s="15">
        <f t="shared" si="6"/>
        <v>0.16314878892733556</v>
      </c>
      <c r="I107" s="7" t="s">
        <v>127</v>
      </c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1:18" ht="12.75" customHeight="1" x14ac:dyDescent="0.2">
      <c r="A108" s="12">
        <v>45226</v>
      </c>
      <c r="B108" s="12">
        <v>45233</v>
      </c>
      <c r="C108" s="7" t="s">
        <v>128</v>
      </c>
      <c r="D108" s="13">
        <v>49</v>
      </c>
      <c r="E108" s="13">
        <v>47.99</v>
      </c>
      <c r="F108" s="13">
        <v>51.08</v>
      </c>
      <c r="G108" s="14">
        <f t="shared" si="5"/>
        <v>2.0799999999999983</v>
      </c>
      <c r="H108" s="15">
        <f t="shared" si="6"/>
        <v>4.2448979591836702E-2</v>
      </c>
      <c r="I108" s="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ht="12.75" customHeight="1" x14ac:dyDescent="0.2">
      <c r="A109" s="12">
        <v>45231</v>
      </c>
      <c r="B109" s="12">
        <v>45287</v>
      </c>
      <c r="C109" s="6" t="s">
        <v>34</v>
      </c>
      <c r="D109" s="13">
        <v>7.22</v>
      </c>
      <c r="E109" s="2"/>
      <c r="F109" s="13">
        <v>7.992</v>
      </c>
      <c r="G109" s="14">
        <f t="shared" si="5"/>
        <v>0.77200000000000024</v>
      </c>
      <c r="H109" s="15">
        <f t="shared" si="6"/>
        <v>0.10692520775623272</v>
      </c>
      <c r="I109" s="7" t="s">
        <v>129</v>
      </c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2.75" customHeight="1" x14ac:dyDescent="0.2">
      <c r="A110" s="12">
        <v>45243</v>
      </c>
      <c r="B110" s="12">
        <v>45287</v>
      </c>
      <c r="C110" s="6" t="s">
        <v>59</v>
      </c>
      <c r="D110" s="13">
        <v>1.4119999999999999</v>
      </c>
      <c r="E110" s="13">
        <v>1.35</v>
      </c>
      <c r="F110" s="13">
        <v>1.4890000000000001</v>
      </c>
      <c r="G110" s="14">
        <f t="shared" si="5"/>
        <v>7.7000000000000179E-2</v>
      </c>
      <c r="H110" s="15">
        <f t="shared" si="6"/>
        <v>5.453257790368285E-2</v>
      </c>
      <c r="I110" s="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ht="12.75" customHeight="1" x14ac:dyDescent="0.2">
      <c r="A111" s="12">
        <v>45245</v>
      </c>
      <c r="B111" s="12">
        <v>45289</v>
      </c>
      <c r="C111" s="6" t="s">
        <v>130</v>
      </c>
      <c r="D111" s="13">
        <v>5.97</v>
      </c>
      <c r="E111" s="13">
        <v>5.63</v>
      </c>
      <c r="F111" s="13">
        <v>6.2649999999999997</v>
      </c>
      <c r="G111" s="14">
        <f t="shared" si="5"/>
        <v>0.29499999999999993</v>
      </c>
      <c r="H111" s="15">
        <f t="shared" si="6"/>
        <v>4.9413735343383572E-2</v>
      </c>
      <c r="I111" s="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ht="12.75" customHeight="1" x14ac:dyDescent="0.2">
      <c r="A112" s="12">
        <v>45246</v>
      </c>
      <c r="B112" s="12">
        <v>45274</v>
      </c>
      <c r="C112" s="6" t="s">
        <v>131</v>
      </c>
      <c r="D112" s="13">
        <v>58.08</v>
      </c>
      <c r="E112" s="13">
        <v>56</v>
      </c>
      <c r="F112" s="13">
        <v>63.07</v>
      </c>
      <c r="G112" s="14">
        <f t="shared" ref="G112:G143" si="7">F112-D112</f>
        <v>4.990000000000002</v>
      </c>
      <c r="H112" s="15">
        <f t="shared" si="6"/>
        <v>8.5915977961432549E-2</v>
      </c>
      <c r="I112" s="7" t="s">
        <v>132</v>
      </c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ht="12.75" customHeight="1" x14ac:dyDescent="0.2">
      <c r="A113" s="12">
        <v>45257</v>
      </c>
      <c r="B113" s="12">
        <v>45273</v>
      </c>
      <c r="C113" s="6" t="s">
        <v>43</v>
      </c>
      <c r="D113" s="13">
        <v>28.71</v>
      </c>
      <c r="E113" s="13">
        <v>27.4</v>
      </c>
      <c r="F113" s="13">
        <v>30.22</v>
      </c>
      <c r="G113" s="14">
        <f t="shared" si="7"/>
        <v>1.509999999999998</v>
      </c>
      <c r="H113" s="15">
        <f t="shared" si="6"/>
        <v>5.259491466388011E-2</v>
      </c>
      <c r="I113" s="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ht="12.75" customHeight="1" x14ac:dyDescent="0.2">
      <c r="A114" s="12">
        <v>45267</v>
      </c>
      <c r="B114" s="12">
        <v>45267</v>
      </c>
      <c r="C114" s="6" t="s">
        <v>133</v>
      </c>
      <c r="D114" s="13">
        <v>10</v>
      </c>
      <c r="E114" s="13">
        <v>9.9700000000000006</v>
      </c>
      <c r="F114" s="13">
        <v>9.9380000000000006</v>
      </c>
      <c r="G114" s="14">
        <f t="shared" si="7"/>
        <v>-6.1999999999999389E-2</v>
      </c>
      <c r="H114" s="15">
        <f t="shared" si="6"/>
        <v>-6.1999999999999391E-3</v>
      </c>
      <c r="I114" s="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ht="12.75" customHeight="1" x14ac:dyDescent="0.2">
      <c r="A115" s="12">
        <v>45275</v>
      </c>
      <c r="B115" s="12">
        <v>45280</v>
      </c>
      <c r="C115" s="6" t="s">
        <v>134</v>
      </c>
      <c r="D115" s="13">
        <v>0.3347</v>
      </c>
      <c r="E115" s="2"/>
      <c r="F115" s="13">
        <v>0.33500000000000002</v>
      </c>
      <c r="G115" s="14">
        <f t="shared" si="7"/>
        <v>3.0000000000002247E-4</v>
      </c>
      <c r="H115" s="15">
        <f t="shared" si="6"/>
        <v>8.9632506722444715E-4</v>
      </c>
      <c r="I115" s="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ht="12.75" customHeight="1" x14ac:dyDescent="0.2">
      <c r="A116" s="12">
        <v>45278</v>
      </c>
      <c r="B116" s="12">
        <v>45279</v>
      </c>
      <c r="C116" s="6" t="s">
        <v>135</v>
      </c>
      <c r="D116" s="13">
        <v>23.85</v>
      </c>
      <c r="E116" s="13">
        <v>23.7</v>
      </c>
      <c r="F116" s="13">
        <v>24.4</v>
      </c>
      <c r="G116" s="14">
        <f t="shared" si="7"/>
        <v>0.54999999999999716</v>
      </c>
      <c r="H116" s="15">
        <f t="shared" si="6"/>
        <v>2.3060796645702184E-2</v>
      </c>
      <c r="I116" s="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ht="12.75" customHeight="1" x14ac:dyDescent="0.2">
      <c r="A117" s="12"/>
      <c r="B117" s="12"/>
      <c r="C117" s="4"/>
      <c r="D117" s="2"/>
      <c r="E117" s="2"/>
      <c r="F117" s="2"/>
      <c r="G117" s="14"/>
      <c r="H117" s="15"/>
      <c r="I117" s="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ht="12.75" customHeight="1" x14ac:dyDescent="0.2">
      <c r="A118" s="12"/>
      <c r="B118" s="12"/>
      <c r="C118" s="4"/>
      <c r="D118" s="2"/>
      <c r="E118" s="2"/>
      <c r="F118" s="2"/>
      <c r="G118" s="14"/>
      <c r="H118" s="15">
        <f>SUM(H16:H116)</f>
        <v>3.8030951660537222</v>
      </c>
      <c r="I118" s="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ht="12.75" customHeight="1" x14ac:dyDescent="0.2">
      <c r="A119" s="12"/>
      <c r="B119" s="12"/>
      <c r="C119" s="4"/>
      <c r="D119" s="2"/>
      <c r="E119" s="2"/>
      <c r="F119" s="2"/>
      <c r="G119" s="14"/>
      <c r="H119" s="15"/>
      <c r="I119" s="2"/>
      <c r="J119" s="22"/>
      <c r="K119" s="22"/>
      <c r="L119" s="22"/>
      <c r="M119" s="22"/>
      <c r="N119" s="22"/>
      <c r="O119" s="22"/>
      <c r="P119" s="22"/>
      <c r="Q119" s="22"/>
      <c r="R119" s="22"/>
    </row>
  </sheetData>
  <sheetProtection algorithmName="SHA-512" hashValue="Kw6vI0dwGjCEFJ2KhdxVzRjI2B5S8psxPzTtCffkPcMBzVcO+BbHmI0Rk2cGh+O/+yHRxfGZfPoS/d1OR/ZxPQ==" saltValue="BKYR8lb9gwxRYEjjsDOWqw==" spinCount="100000" sheet="1" objects="1" scenarios="1" formatCells="0" formatColumns="0" formatRows="0" sort="0"/>
  <mergeCells count="9">
    <mergeCell ref="A11:H11"/>
    <mergeCell ref="J11:R11"/>
    <mergeCell ref="J21:R119"/>
    <mergeCell ref="A2:R2"/>
    <mergeCell ref="I4:R7"/>
    <mergeCell ref="A3:R3"/>
    <mergeCell ref="A8:R9"/>
    <mergeCell ref="F5:H5"/>
    <mergeCell ref="F6:H6"/>
  </mergeCells>
  <conditionalFormatting sqref="I12 D14:F14 M14:O14 G16:H119 P16:Q18">
    <cfRule type="cellIs" dxfId="0" priority="1" stopIfTrue="1" operator="lessThan">
      <formula>0</formula>
    </cfRule>
  </conditionalFormatting>
  <hyperlinks>
    <hyperlink ref="A2" r:id="rId1" display="www.mactrader.it/premium" xr:uid="{00000000-0004-0000-0000-000000000000}"/>
  </hyperlinks>
  <pageMargins left="0.78749999999999998" right="0.78749999999999998" top="1.05278" bottom="1.05278" header="0" footer="0"/>
  <pageSetup orientation="portrait" r:id="rId2"/>
  <headerFooter>
    <oddHeader>&amp;C&amp;"Arial,Regular"&amp;10&amp;K000000Foglio1</oddHeader>
    <oddFooter>&amp;C&amp;"Arial,Regular"&amp;10&amp;K000000Pagina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Carriola Matteo</cp:lastModifiedBy>
  <dcterms:modified xsi:type="dcterms:W3CDTF">2024-01-17T11:42:34Z</dcterms:modified>
</cp:coreProperties>
</file>